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合格）2021年海南自由贸易港招才引智活动海口市人民医院招聘" sheetId="1" r:id="rId1"/>
  </sheets>
  <definedNames>
    <definedName name="_xlnm.Print_Titles" localSheetId="0">'（合格）2021年海南自由贸易港招才引智活动海口市人民医院招聘'!$2:$2</definedName>
  </definedNames>
  <calcPr fullCalcOnLoad="1"/>
</workbook>
</file>

<file path=xl/sharedStrings.xml><?xml version="1.0" encoding="utf-8"?>
<sst xmlns="http://schemas.openxmlformats.org/spreadsheetml/2006/main" count="237" uniqueCount="51">
  <si>
    <t>序号</t>
  </si>
  <si>
    <t>报考岗位</t>
  </si>
  <si>
    <t>姓名</t>
  </si>
  <si>
    <t>性别</t>
  </si>
  <si>
    <t>出生年月</t>
  </si>
  <si>
    <t>0206_康复医学中心治疗师</t>
  </si>
  <si>
    <t>2302_儿科医师2</t>
  </si>
  <si>
    <t>0301_消化内医师</t>
  </si>
  <si>
    <t>0401_肾病风湿科医师</t>
  </si>
  <si>
    <t>0501_血液科医师</t>
  </si>
  <si>
    <t>0602_重症医学科医师2</t>
  </si>
  <si>
    <t>0702_肿瘤放疗科物理师</t>
  </si>
  <si>
    <t>0903_全科医学科医师2</t>
  </si>
  <si>
    <t>1002_健康医学科超声科医师</t>
  </si>
  <si>
    <t>1003_健康医学科全科医师</t>
  </si>
  <si>
    <t>1104_康复医学科治疗师</t>
  </si>
  <si>
    <t>1201_老年医学科医师</t>
  </si>
  <si>
    <t>1301_急诊医学部医师</t>
  </si>
  <si>
    <t>1801_肝胆外科医师</t>
  </si>
  <si>
    <t>1903_骨科医学中心医师3</t>
  </si>
  <si>
    <t>2002_肛肠病科医师</t>
  </si>
  <si>
    <t>2102_麻醉科医师2</t>
  </si>
  <si>
    <t>3601_功能科医师</t>
  </si>
  <si>
    <t>3901_导管室技师</t>
  </si>
  <si>
    <t>4001_海港社区中医医师</t>
  </si>
  <si>
    <t>4101_财务处会计</t>
  </si>
  <si>
    <t>4201_信息管理处工程师</t>
  </si>
  <si>
    <t>4301_病案室病案编码员</t>
  </si>
  <si>
    <t>1401_中医科中医内科医师</t>
  </si>
  <si>
    <t>1402_中医科针灸推拿医师</t>
  </si>
  <si>
    <t>1601_血管外科医师</t>
  </si>
  <si>
    <t>1703_胃肠外科医师2</t>
  </si>
  <si>
    <t>1801_肝胆外科医师</t>
  </si>
  <si>
    <t>2401_眼科医师</t>
  </si>
  <si>
    <t>2502_耳鼻咽喉科医师</t>
  </si>
  <si>
    <t>2801_牙体牙髓医师</t>
  </si>
  <si>
    <t>3001_社区口腔综合科医师</t>
  </si>
  <si>
    <t>3101_口腔综合治疗科修复技师</t>
  </si>
  <si>
    <t>3201_药学部科研药师</t>
  </si>
  <si>
    <t>3401_中心实验室检验师</t>
  </si>
  <si>
    <t>3401_中心实验室检验师</t>
  </si>
  <si>
    <t>3402_中心实验室实验技术员</t>
  </si>
  <si>
    <t>3402_中心实验室实验技术员</t>
  </si>
  <si>
    <t>1103_康复医学科治疗师组长</t>
  </si>
  <si>
    <t>薛凯文</t>
  </si>
  <si>
    <t>女</t>
  </si>
  <si>
    <t>1995-05-08</t>
  </si>
  <si>
    <t>备注</t>
  </si>
  <si>
    <r>
      <rPr>
        <b/>
        <sz val="18"/>
        <color indexed="8"/>
        <rFont val="宋体"/>
        <family val="0"/>
      </rPr>
      <t>2021年海南自由贸易港招才引智活动海口市人民医院招聘编制外专业技术人员资格初审</t>
    </r>
    <r>
      <rPr>
        <b/>
        <sz val="16"/>
        <color indexed="8"/>
        <rFont val="宋体"/>
        <family val="0"/>
      </rPr>
      <t>合格人员名册</t>
    </r>
  </si>
  <si>
    <t>采取考核方式，时间另行通知。</t>
  </si>
  <si>
    <t>0901_全科医学科骨干医师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</si>
</sst>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9"/>
      <name val="宋体"/>
      <family val="0"/>
    </font>
    <font>
      <b/>
      <sz val="18"/>
      <color indexed="8"/>
      <name val="宋体"/>
      <family val="0"/>
    </font>
    <font>
      <b/>
      <sz val="16"/>
      <color indexed="8"/>
      <name val="宋体"/>
      <family val="0"/>
    </font>
    <font>
      <b/>
      <sz val="20"/>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0" fontId="33" fillId="0" borderId="0" xfId="0" applyFont="1" applyAlignment="1">
      <alignment vertical="center" wrapText="1"/>
    </xf>
    <xf numFmtId="0" fontId="0" fillId="0" borderId="0" xfId="0" applyAlignment="1">
      <alignment vertical="center" wrapText="1"/>
    </xf>
    <xf numFmtId="0" fontId="3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0" fillId="0" borderId="9" xfId="0" applyBorder="1" applyAlignment="1" quotePrefix="1">
      <alignment horizontal="center" vertical="center" wrapText="1"/>
    </xf>
    <xf numFmtId="0" fontId="43"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8"/>
  <sheetViews>
    <sheetView tabSelected="1" workbookViewId="0" topLeftCell="A1">
      <selection activeCell="B8" sqref="B8"/>
    </sheetView>
  </sheetViews>
  <sheetFormatPr defaultColWidth="9.140625" defaultRowHeight="15"/>
  <cols>
    <col min="1" max="1" width="5.421875" style="2" customWidth="1"/>
    <col min="2" max="2" width="25.421875" style="2" customWidth="1"/>
    <col min="3" max="3" width="11.28125" style="2" customWidth="1"/>
    <col min="4" max="4" width="8.140625" style="2" customWidth="1"/>
    <col min="5" max="5" width="16.28125" style="2" customWidth="1"/>
    <col min="6" max="6" width="15.140625" style="2" customWidth="1"/>
    <col min="7" max="16384" width="9.00390625" style="2" customWidth="1"/>
  </cols>
  <sheetData>
    <row r="1" spans="1:6" ht="69.75" customHeight="1">
      <c r="A1" s="11" t="s">
        <v>48</v>
      </c>
      <c r="B1" s="12"/>
      <c r="C1" s="12"/>
      <c r="D1" s="12"/>
      <c r="E1" s="12"/>
      <c r="F1" s="12"/>
    </row>
    <row r="2" spans="1:6" s="1" customFormat="1" ht="39" customHeight="1">
      <c r="A2" s="3" t="s">
        <v>0</v>
      </c>
      <c r="B2" s="3" t="s">
        <v>1</v>
      </c>
      <c r="C2" s="3" t="s">
        <v>2</v>
      </c>
      <c r="D2" s="3" t="s">
        <v>3</v>
      </c>
      <c r="E2" s="3" t="s">
        <v>4</v>
      </c>
      <c r="F2" s="8" t="s">
        <v>47</v>
      </c>
    </row>
    <row r="3" spans="1:6" ht="30.75" customHeight="1">
      <c r="A3" s="4">
        <v>1</v>
      </c>
      <c r="B3" s="4" t="s">
        <v>5</v>
      </c>
      <c r="C3" s="4" t="str">
        <f>"王利男"</f>
        <v>王利男</v>
      </c>
      <c r="D3" s="4" t="str">
        <f aca="true" t="shared" si="0" ref="D3:D8">"女"</f>
        <v>女</v>
      </c>
      <c r="E3" s="4" t="str">
        <f>"1989-11-29"</f>
        <v>1989-11-29</v>
      </c>
      <c r="F3" s="4"/>
    </row>
    <row r="4" spans="1:6" ht="27" customHeight="1">
      <c r="A4" s="4">
        <v>2</v>
      </c>
      <c r="B4" s="4" t="s">
        <v>7</v>
      </c>
      <c r="C4" s="4" t="str">
        <f>"林婕"</f>
        <v>林婕</v>
      </c>
      <c r="D4" s="4" t="str">
        <f t="shared" si="0"/>
        <v>女</v>
      </c>
      <c r="E4" s="4" t="str">
        <f>"1994-08-19"</f>
        <v>1994-08-19</v>
      </c>
      <c r="F4" s="4"/>
    </row>
    <row r="5" spans="1:6" ht="27.75" customHeight="1">
      <c r="A5" s="4">
        <v>3</v>
      </c>
      <c r="B5" s="4" t="s">
        <v>8</v>
      </c>
      <c r="C5" s="4" t="str">
        <f>"程颖"</f>
        <v>程颖</v>
      </c>
      <c r="D5" s="4" t="str">
        <f t="shared" si="0"/>
        <v>女</v>
      </c>
      <c r="E5" s="4" t="str">
        <f>"1992-07-13"</f>
        <v>1992-07-13</v>
      </c>
      <c r="F5" s="4"/>
    </row>
    <row r="6" spans="1:6" ht="27.75" customHeight="1">
      <c r="A6" s="4">
        <v>4</v>
      </c>
      <c r="B6" s="4" t="s">
        <v>8</v>
      </c>
      <c r="C6" s="4" t="str">
        <f>"翟苗苗"</f>
        <v>翟苗苗</v>
      </c>
      <c r="D6" s="4" t="str">
        <f t="shared" si="0"/>
        <v>女</v>
      </c>
      <c r="E6" s="4" t="str">
        <f>"1990-05-17"</f>
        <v>1990-05-17</v>
      </c>
      <c r="F6" s="4"/>
    </row>
    <row r="7" spans="1:6" ht="24" customHeight="1">
      <c r="A7" s="4">
        <v>5</v>
      </c>
      <c r="B7" s="4" t="s">
        <v>9</v>
      </c>
      <c r="C7" s="4" t="str">
        <f>"齐琦"</f>
        <v>齐琦</v>
      </c>
      <c r="D7" s="4" t="str">
        <f t="shared" si="0"/>
        <v>女</v>
      </c>
      <c r="E7" s="4" t="str">
        <f>"1993-03-25"</f>
        <v>1993-03-25</v>
      </c>
      <c r="F7" s="4"/>
    </row>
    <row r="8" spans="1:6" ht="27.75" customHeight="1">
      <c r="A8" s="4">
        <v>6</v>
      </c>
      <c r="B8" s="4" t="s">
        <v>10</v>
      </c>
      <c r="C8" s="4" t="str">
        <f>"郝佳慧"</f>
        <v>郝佳慧</v>
      </c>
      <c r="D8" s="4" t="str">
        <f t="shared" si="0"/>
        <v>女</v>
      </c>
      <c r="E8" s="4" t="str">
        <f>"1992-02-20"</f>
        <v>1992-02-20</v>
      </c>
      <c r="F8" s="4"/>
    </row>
    <row r="9" spans="1:6" ht="30.75" customHeight="1">
      <c r="A9" s="4">
        <v>7</v>
      </c>
      <c r="B9" s="4" t="s">
        <v>11</v>
      </c>
      <c r="C9" s="4" t="str">
        <f>"邢孔再"</f>
        <v>邢孔再</v>
      </c>
      <c r="D9" s="4" t="str">
        <f>"男"</f>
        <v>男</v>
      </c>
      <c r="E9" s="4" t="str">
        <f>"1993-05-19"</f>
        <v>1993-05-19</v>
      </c>
      <c r="F9" s="4"/>
    </row>
    <row r="10" spans="1:6" ht="30" customHeight="1">
      <c r="A10" s="4">
        <v>8</v>
      </c>
      <c r="B10" s="4" t="s">
        <v>11</v>
      </c>
      <c r="C10" s="4" t="str">
        <f>"林宇森"</f>
        <v>林宇森</v>
      </c>
      <c r="D10" s="4" t="str">
        <f>"男"</f>
        <v>男</v>
      </c>
      <c r="E10" s="4" t="str">
        <f>"1999-08-06"</f>
        <v>1999-08-06</v>
      </c>
      <c r="F10" s="4"/>
    </row>
    <row r="11" spans="1:6" ht="28.5" customHeight="1">
      <c r="A11" s="4">
        <v>9</v>
      </c>
      <c r="B11" s="4" t="s">
        <v>11</v>
      </c>
      <c r="C11" s="4" t="str">
        <f>"何曼"</f>
        <v>何曼</v>
      </c>
      <c r="D11" s="4" t="str">
        <f>"女"</f>
        <v>女</v>
      </c>
      <c r="E11" s="4" t="str">
        <f>"1997-05-15"</f>
        <v>1997-05-15</v>
      </c>
      <c r="F11" s="4"/>
    </row>
    <row r="12" spans="1:6" ht="27" customHeight="1">
      <c r="A12" s="4">
        <v>10</v>
      </c>
      <c r="B12" s="4" t="s">
        <v>11</v>
      </c>
      <c r="C12" s="4" t="str">
        <f>"李超"</f>
        <v>李超</v>
      </c>
      <c r="D12" s="4" t="str">
        <f>"男"</f>
        <v>男</v>
      </c>
      <c r="E12" s="4" t="str">
        <f>"1996-01-14"</f>
        <v>1996-01-14</v>
      </c>
      <c r="F12" s="4"/>
    </row>
    <row r="13" spans="1:6" ht="28.5" customHeight="1">
      <c r="A13" s="4">
        <v>11</v>
      </c>
      <c r="B13" s="4" t="s">
        <v>11</v>
      </c>
      <c r="C13" s="4" t="str">
        <f>"庄智健"</f>
        <v>庄智健</v>
      </c>
      <c r="D13" s="4" t="str">
        <f>"男"</f>
        <v>男</v>
      </c>
      <c r="E13" s="4" t="str">
        <f>"1997-11-25"</f>
        <v>1997-11-25</v>
      </c>
      <c r="F13" s="4"/>
    </row>
    <row r="14" spans="1:6" ht="21.75" customHeight="1">
      <c r="A14" s="4">
        <v>12</v>
      </c>
      <c r="B14" s="4" t="s">
        <v>11</v>
      </c>
      <c r="C14" s="4" t="str">
        <f>"周秦帆"</f>
        <v>周秦帆</v>
      </c>
      <c r="D14" s="4" t="str">
        <f>"男"</f>
        <v>男</v>
      </c>
      <c r="E14" s="4" t="str">
        <f>"1998-04-22"</f>
        <v>1998-04-22</v>
      </c>
      <c r="F14" s="4"/>
    </row>
    <row r="15" spans="1:6" ht="21.75" customHeight="1">
      <c r="A15" s="4">
        <v>13</v>
      </c>
      <c r="B15" s="4" t="s">
        <v>11</v>
      </c>
      <c r="C15" s="4" t="str">
        <f>"周家琪"</f>
        <v>周家琪</v>
      </c>
      <c r="D15" s="4" t="str">
        <f>"女"</f>
        <v>女</v>
      </c>
      <c r="E15" s="4" t="str">
        <f>"2001-01-02"</f>
        <v>2001-01-02</v>
      </c>
      <c r="F15" s="4"/>
    </row>
    <row r="16" spans="1:6" ht="21.75" customHeight="1">
      <c r="A16" s="4">
        <v>14</v>
      </c>
      <c r="B16" s="4" t="s">
        <v>11</v>
      </c>
      <c r="C16" s="4" t="str">
        <f>"邱敏华"</f>
        <v>邱敏华</v>
      </c>
      <c r="D16" s="4" t="str">
        <f>"女"</f>
        <v>女</v>
      </c>
      <c r="E16" s="4" t="str">
        <f>"1997-05-01"</f>
        <v>1997-05-01</v>
      </c>
      <c r="F16" s="4"/>
    </row>
    <row r="17" spans="1:6" ht="21.75" customHeight="1">
      <c r="A17" s="4">
        <v>15</v>
      </c>
      <c r="B17" s="4" t="s">
        <v>11</v>
      </c>
      <c r="C17" s="4" t="str">
        <f>"刘槟胜"</f>
        <v>刘槟胜</v>
      </c>
      <c r="D17" s="4" t="str">
        <f>"男"</f>
        <v>男</v>
      </c>
      <c r="E17" s="4" t="str">
        <f>"1997-02-21"</f>
        <v>1997-02-21</v>
      </c>
      <c r="F17" s="4"/>
    </row>
    <row r="18" spans="1:6" ht="21.75" customHeight="1">
      <c r="A18" s="4">
        <v>16</v>
      </c>
      <c r="B18" s="4" t="s">
        <v>11</v>
      </c>
      <c r="C18" s="4" t="str">
        <f>"李海鸿"</f>
        <v>李海鸿</v>
      </c>
      <c r="D18" s="4" t="str">
        <f>"男"</f>
        <v>男</v>
      </c>
      <c r="E18" s="4" t="str">
        <f>"1995-06-28"</f>
        <v>1995-06-28</v>
      </c>
      <c r="F18" s="4"/>
    </row>
    <row r="19" spans="1:6" ht="30" customHeight="1">
      <c r="A19" s="10">
        <v>17</v>
      </c>
      <c r="B19" s="10" t="s">
        <v>50</v>
      </c>
      <c r="C19" s="10" t="str">
        <f>"王佃刚"</f>
        <v>王佃刚</v>
      </c>
      <c r="D19" s="6" t="str">
        <f>"男"</f>
        <v>男</v>
      </c>
      <c r="E19" s="4" t="str">
        <f>"1975-09-05"</f>
        <v>1975-09-05</v>
      </c>
      <c r="F19" s="4" t="s">
        <v>49</v>
      </c>
    </row>
    <row r="20" spans="1:6" ht="21.75" customHeight="1">
      <c r="A20" s="4">
        <v>18</v>
      </c>
      <c r="B20" s="4" t="s">
        <v>12</v>
      </c>
      <c r="C20" s="4" t="str">
        <f>"苏林川"</f>
        <v>苏林川</v>
      </c>
      <c r="D20" s="4" t="str">
        <f>"女"</f>
        <v>女</v>
      </c>
      <c r="E20" s="4" t="str">
        <f>"1991-08-07"</f>
        <v>1991-08-07</v>
      </c>
      <c r="F20" s="4"/>
    </row>
    <row r="21" spans="1:6" ht="29.25" customHeight="1">
      <c r="A21" s="4">
        <v>19</v>
      </c>
      <c r="B21" s="4" t="s">
        <v>12</v>
      </c>
      <c r="C21" s="4" t="str">
        <f>"周凤钗"</f>
        <v>周凤钗</v>
      </c>
      <c r="D21" s="4" t="str">
        <f>"女"</f>
        <v>女</v>
      </c>
      <c r="E21" s="4" t="str">
        <f>"1993-02-06"</f>
        <v>1993-02-06</v>
      </c>
      <c r="F21" s="4"/>
    </row>
    <row r="22" spans="1:6" ht="27" customHeight="1">
      <c r="A22" s="4">
        <v>20</v>
      </c>
      <c r="B22" s="4" t="s">
        <v>12</v>
      </c>
      <c r="C22" s="4" t="str">
        <f>"张敬春"</f>
        <v>张敬春</v>
      </c>
      <c r="D22" s="4" t="str">
        <f>"女"</f>
        <v>女</v>
      </c>
      <c r="E22" s="4" t="str">
        <f>"1990-08-12"</f>
        <v>1990-08-12</v>
      </c>
      <c r="F22" s="4"/>
    </row>
    <row r="23" spans="1:6" ht="26.25" customHeight="1">
      <c r="A23" s="4">
        <v>21</v>
      </c>
      <c r="B23" s="4" t="s">
        <v>12</v>
      </c>
      <c r="C23" s="4" t="str">
        <f>"文玲"</f>
        <v>文玲</v>
      </c>
      <c r="D23" s="4" t="str">
        <f>"女"</f>
        <v>女</v>
      </c>
      <c r="E23" s="4" t="str">
        <f>"1990-09-16"</f>
        <v>1990-09-16</v>
      </c>
      <c r="F23" s="4"/>
    </row>
    <row r="24" spans="1:6" ht="29.25" customHeight="1">
      <c r="A24" s="4">
        <v>22</v>
      </c>
      <c r="B24" s="4" t="s">
        <v>12</v>
      </c>
      <c r="C24" s="4" t="str">
        <f>"薛雅娴"</f>
        <v>薛雅娴</v>
      </c>
      <c r="D24" s="4" t="str">
        <f>"女"</f>
        <v>女</v>
      </c>
      <c r="E24" s="4" t="str">
        <f>"1992-02-13"</f>
        <v>1992-02-13</v>
      </c>
      <c r="F24" s="4"/>
    </row>
    <row r="25" spans="1:6" ht="28.5" customHeight="1">
      <c r="A25" s="4">
        <v>23</v>
      </c>
      <c r="B25" s="4" t="s">
        <v>12</v>
      </c>
      <c r="C25" s="4" t="str">
        <f>"梁迅"</f>
        <v>梁迅</v>
      </c>
      <c r="D25" s="4" t="str">
        <f>"男"</f>
        <v>男</v>
      </c>
      <c r="E25" s="4" t="str">
        <f>"1992-08-02"</f>
        <v>1992-08-02</v>
      </c>
      <c r="F25" s="4"/>
    </row>
    <row r="26" spans="1:6" ht="27" customHeight="1">
      <c r="A26" s="4">
        <v>24</v>
      </c>
      <c r="B26" s="4" t="s">
        <v>13</v>
      </c>
      <c r="C26" s="4" t="str">
        <f>"李珊珊"</f>
        <v>李珊珊</v>
      </c>
      <c r="D26" s="4" t="str">
        <f>"女"</f>
        <v>女</v>
      </c>
      <c r="E26" s="4" t="str">
        <f>"1989-10-04"</f>
        <v>1989-10-04</v>
      </c>
      <c r="F26" s="4"/>
    </row>
    <row r="27" spans="1:6" ht="34.5" customHeight="1">
      <c r="A27" s="4">
        <v>25</v>
      </c>
      <c r="B27" s="4" t="s">
        <v>13</v>
      </c>
      <c r="C27" s="4" t="str">
        <f>"王鑫"</f>
        <v>王鑫</v>
      </c>
      <c r="D27" s="4" t="str">
        <f>"男"</f>
        <v>男</v>
      </c>
      <c r="E27" s="4" t="str">
        <f>"1994-04-01"</f>
        <v>1994-04-01</v>
      </c>
      <c r="F27" s="4"/>
    </row>
    <row r="28" spans="1:6" ht="31.5" customHeight="1">
      <c r="A28" s="4">
        <v>26</v>
      </c>
      <c r="B28" s="4" t="s">
        <v>14</v>
      </c>
      <c r="C28" s="4" t="str">
        <f>"王小萍"</f>
        <v>王小萍</v>
      </c>
      <c r="D28" s="4" t="str">
        <f>"女"</f>
        <v>女</v>
      </c>
      <c r="E28" s="4" t="str">
        <f>"1990-09-06"</f>
        <v>1990-09-06</v>
      </c>
      <c r="F28" s="4"/>
    </row>
    <row r="29" spans="1:6" ht="32.25" customHeight="1">
      <c r="A29" s="4">
        <v>27</v>
      </c>
      <c r="B29" s="4" t="s">
        <v>14</v>
      </c>
      <c r="C29" s="4" t="str">
        <f>"冯剑星"</f>
        <v>冯剑星</v>
      </c>
      <c r="D29" s="4" t="str">
        <f>"男"</f>
        <v>男</v>
      </c>
      <c r="E29" s="4" t="str">
        <f>"1991-02-16"</f>
        <v>1991-02-16</v>
      </c>
      <c r="F29" s="4"/>
    </row>
    <row r="30" spans="1:6" ht="30" customHeight="1">
      <c r="A30" s="4">
        <v>28</v>
      </c>
      <c r="B30" s="4" t="s">
        <v>14</v>
      </c>
      <c r="C30" s="4" t="str">
        <f>"苏立"</f>
        <v>苏立</v>
      </c>
      <c r="D30" s="4" t="str">
        <f>"男"</f>
        <v>男</v>
      </c>
      <c r="E30" s="4" t="str">
        <f>"1986-05-27"</f>
        <v>1986-05-27</v>
      </c>
      <c r="F30" s="4"/>
    </row>
    <row r="31" spans="1:6" ht="27.75" customHeight="1">
      <c r="A31" s="4">
        <v>29</v>
      </c>
      <c r="B31" s="4" t="s">
        <v>14</v>
      </c>
      <c r="C31" s="4" t="str">
        <f>"刘芳宇"</f>
        <v>刘芳宇</v>
      </c>
      <c r="D31" s="4" t="str">
        <f>"女"</f>
        <v>女</v>
      </c>
      <c r="E31" s="4" t="str">
        <f>"1993-05-08"</f>
        <v>1993-05-08</v>
      </c>
      <c r="F31" s="4"/>
    </row>
    <row r="32" spans="1:6" ht="30" customHeight="1">
      <c r="A32" s="4">
        <v>30</v>
      </c>
      <c r="B32" s="4" t="s">
        <v>14</v>
      </c>
      <c r="C32" s="4" t="str">
        <f>"黄宏书"</f>
        <v>黄宏书</v>
      </c>
      <c r="D32" s="4" t="str">
        <f>"男"</f>
        <v>男</v>
      </c>
      <c r="E32" s="4" t="str">
        <f>"1993-05-15"</f>
        <v>1993-05-15</v>
      </c>
      <c r="F32" s="4"/>
    </row>
    <row r="33" spans="1:6" ht="26.25" customHeight="1">
      <c r="A33" s="4">
        <v>31</v>
      </c>
      <c r="B33" s="4" t="s">
        <v>14</v>
      </c>
      <c r="C33" s="4" t="str">
        <f>"姜晓萌"</f>
        <v>姜晓萌</v>
      </c>
      <c r="D33" s="4" t="str">
        <f>"女"</f>
        <v>女</v>
      </c>
      <c r="E33" s="4" t="str">
        <f>"1987-12-06"</f>
        <v>1987-12-06</v>
      </c>
      <c r="F33" s="4"/>
    </row>
    <row r="34" spans="1:6" ht="28.5" customHeight="1">
      <c r="A34" s="4">
        <v>32</v>
      </c>
      <c r="B34" s="4" t="s">
        <v>14</v>
      </c>
      <c r="C34" s="4" t="str">
        <f>"林正梅"</f>
        <v>林正梅</v>
      </c>
      <c r="D34" s="4" t="str">
        <f>"女"</f>
        <v>女</v>
      </c>
      <c r="E34" s="4" t="str">
        <f>"1989-08-20"</f>
        <v>1989-08-20</v>
      </c>
      <c r="F34" s="4"/>
    </row>
    <row r="35" spans="1:6" ht="28.5" customHeight="1">
      <c r="A35" s="4">
        <v>33</v>
      </c>
      <c r="B35" s="4" t="s">
        <v>14</v>
      </c>
      <c r="C35" s="4" t="str">
        <f>"杨清茹"</f>
        <v>杨清茹</v>
      </c>
      <c r="D35" s="4" t="str">
        <f>"女"</f>
        <v>女</v>
      </c>
      <c r="E35" s="4" t="str">
        <f>"1994-09-01"</f>
        <v>1994-09-01</v>
      </c>
      <c r="F35" s="4"/>
    </row>
    <row r="36" spans="1:6" ht="28.5" customHeight="1">
      <c r="A36" s="4">
        <v>34</v>
      </c>
      <c r="B36" s="4" t="s">
        <v>14</v>
      </c>
      <c r="C36" s="4" t="str">
        <f>"邢雷虹"</f>
        <v>邢雷虹</v>
      </c>
      <c r="D36" s="4" t="str">
        <f>"女"</f>
        <v>女</v>
      </c>
      <c r="E36" s="4" t="str">
        <f>"1989-03-19"</f>
        <v>1989-03-19</v>
      </c>
      <c r="F36" s="4"/>
    </row>
    <row r="37" spans="1:6" ht="28.5" customHeight="1">
      <c r="A37" s="4">
        <v>35</v>
      </c>
      <c r="B37" s="4" t="s">
        <v>14</v>
      </c>
      <c r="C37" s="4" t="str">
        <f>"张敏"</f>
        <v>张敏</v>
      </c>
      <c r="D37" s="4" t="str">
        <f>"男"</f>
        <v>男</v>
      </c>
      <c r="E37" s="4" t="str">
        <f>"1991-01-09"</f>
        <v>1991-01-09</v>
      </c>
      <c r="F37" s="4"/>
    </row>
    <row r="38" spans="1:6" ht="29.25" customHeight="1">
      <c r="A38" s="4">
        <v>36</v>
      </c>
      <c r="B38" s="4" t="s">
        <v>14</v>
      </c>
      <c r="C38" s="4" t="str">
        <f>"陈芳"</f>
        <v>陈芳</v>
      </c>
      <c r="D38" s="4" t="str">
        <f>"女"</f>
        <v>女</v>
      </c>
      <c r="E38" s="4" t="str">
        <f>"1992-01-02"</f>
        <v>1992-01-02</v>
      </c>
      <c r="F38" s="4"/>
    </row>
    <row r="39" spans="1:6" ht="29.25" customHeight="1">
      <c r="A39" s="4">
        <v>37</v>
      </c>
      <c r="B39" s="4" t="s">
        <v>43</v>
      </c>
      <c r="C39" s="4" t="s">
        <v>44</v>
      </c>
      <c r="D39" s="4" t="s">
        <v>45</v>
      </c>
      <c r="E39" s="9" t="s">
        <v>46</v>
      </c>
      <c r="F39" s="4"/>
    </row>
    <row r="40" spans="1:6" ht="27.75" customHeight="1">
      <c r="A40" s="4">
        <v>38</v>
      </c>
      <c r="B40" s="4" t="s">
        <v>15</v>
      </c>
      <c r="C40" s="4" t="str">
        <f>"刘衍铭"</f>
        <v>刘衍铭</v>
      </c>
      <c r="D40" s="4" t="str">
        <f>"男"</f>
        <v>男</v>
      </c>
      <c r="E40" s="4" t="str">
        <f>"1997-07-22"</f>
        <v>1997-07-22</v>
      </c>
      <c r="F40" s="4"/>
    </row>
    <row r="41" spans="1:6" ht="33" customHeight="1">
      <c r="A41" s="4">
        <v>39</v>
      </c>
      <c r="B41" s="4" t="s">
        <v>15</v>
      </c>
      <c r="C41" s="4" t="str">
        <f>"潘垂婉"</f>
        <v>潘垂婉</v>
      </c>
      <c r="D41" s="4" t="str">
        <f>"女"</f>
        <v>女</v>
      </c>
      <c r="E41" s="4" t="str">
        <f>"1999-05-14"</f>
        <v>1999-05-14</v>
      </c>
      <c r="F41" s="4"/>
    </row>
    <row r="42" spans="1:6" ht="30.75" customHeight="1">
      <c r="A42" s="4">
        <v>40</v>
      </c>
      <c r="B42" s="4" t="s">
        <v>15</v>
      </c>
      <c r="C42" s="4" t="str">
        <f>"曾慧子"</f>
        <v>曾慧子</v>
      </c>
      <c r="D42" s="4" t="str">
        <f>"女"</f>
        <v>女</v>
      </c>
      <c r="E42" s="4" t="str">
        <f>"1997-08-06"</f>
        <v>1997-08-06</v>
      </c>
      <c r="F42" s="4"/>
    </row>
    <row r="43" spans="1:6" ht="27" customHeight="1">
      <c r="A43" s="4">
        <v>41</v>
      </c>
      <c r="B43" s="4" t="s">
        <v>15</v>
      </c>
      <c r="C43" s="4" t="str">
        <f>"林淑丽"</f>
        <v>林淑丽</v>
      </c>
      <c r="D43" s="4" t="str">
        <f>"女"</f>
        <v>女</v>
      </c>
      <c r="E43" s="4" t="str">
        <f>"1998-04-21"</f>
        <v>1998-04-21</v>
      </c>
      <c r="F43" s="4"/>
    </row>
    <row r="44" spans="1:6" ht="28.5" customHeight="1">
      <c r="A44" s="4">
        <v>42</v>
      </c>
      <c r="B44" s="4" t="s">
        <v>15</v>
      </c>
      <c r="C44" s="4" t="str">
        <f>"王汝兰"</f>
        <v>王汝兰</v>
      </c>
      <c r="D44" s="4" t="str">
        <f>"女"</f>
        <v>女</v>
      </c>
      <c r="E44" s="4" t="str">
        <f>"1996-07-14"</f>
        <v>1996-07-14</v>
      </c>
      <c r="F44" s="4"/>
    </row>
    <row r="45" spans="1:6" ht="26.25" customHeight="1">
      <c r="A45" s="4">
        <v>43</v>
      </c>
      <c r="B45" s="4" t="s">
        <v>15</v>
      </c>
      <c r="C45" s="4" t="str">
        <f>"詹晓萱"</f>
        <v>詹晓萱</v>
      </c>
      <c r="D45" s="4" t="str">
        <f>"女"</f>
        <v>女</v>
      </c>
      <c r="E45" s="4" t="str">
        <f>"2000-07-24"</f>
        <v>2000-07-24</v>
      </c>
      <c r="F45" s="4"/>
    </row>
    <row r="46" spans="1:6" ht="21.75" customHeight="1">
      <c r="A46" s="4">
        <v>44</v>
      </c>
      <c r="B46" s="4" t="s">
        <v>15</v>
      </c>
      <c r="C46" s="4" t="str">
        <f>"杜春智"</f>
        <v>杜春智</v>
      </c>
      <c r="D46" s="4" t="str">
        <f>"男"</f>
        <v>男</v>
      </c>
      <c r="E46" s="4" t="str">
        <f>"1998-10-11"</f>
        <v>1998-10-11</v>
      </c>
      <c r="F46" s="4"/>
    </row>
    <row r="47" spans="1:6" ht="21.75" customHeight="1">
      <c r="A47" s="4">
        <v>45</v>
      </c>
      <c r="B47" s="4" t="s">
        <v>15</v>
      </c>
      <c r="C47" s="4" t="str">
        <f>"付颖"</f>
        <v>付颖</v>
      </c>
      <c r="D47" s="4" t="str">
        <f>"女"</f>
        <v>女</v>
      </c>
      <c r="E47" s="4" t="str">
        <f>"1996-10-17"</f>
        <v>1996-10-17</v>
      </c>
      <c r="F47" s="4"/>
    </row>
    <row r="48" spans="1:6" ht="21.75" customHeight="1">
      <c r="A48" s="4">
        <v>46</v>
      </c>
      <c r="B48" s="4" t="s">
        <v>15</v>
      </c>
      <c r="C48" s="4" t="str">
        <f>"梁咪咪"</f>
        <v>梁咪咪</v>
      </c>
      <c r="D48" s="4" t="str">
        <f>"女"</f>
        <v>女</v>
      </c>
      <c r="E48" s="4" t="str">
        <f>"1999-08-16"</f>
        <v>1999-08-16</v>
      </c>
      <c r="F48" s="4"/>
    </row>
    <row r="49" spans="1:6" ht="21.75" customHeight="1">
      <c r="A49" s="4">
        <v>47</v>
      </c>
      <c r="B49" s="4" t="s">
        <v>15</v>
      </c>
      <c r="C49" s="4" t="str">
        <f>"朱法錕"</f>
        <v>朱法錕</v>
      </c>
      <c r="D49" s="4" t="str">
        <f>"男"</f>
        <v>男</v>
      </c>
      <c r="E49" s="4" t="str">
        <f>"1999-01-21"</f>
        <v>1999-01-21</v>
      </c>
      <c r="F49" s="4"/>
    </row>
    <row r="50" spans="1:6" ht="21.75" customHeight="1">
      <c r="A50" s="4">
        <v>48</v>
      </c>
      <c r="B50" s="4" t="s">
        <v>15</v>
      </c>
      <c r="C50" s="4" t="str">
        <f>"王兰君"</f>
        <v>王兰君</v>
      </c>
      <c r="D50" s="4" t="str">
        <f>"女"</f>
        <v>女</v>
      </c>
      <c r="E50" s="4" t="str">
        <f>"1997-04-13"</f>
        <v>1997-04-13</v>
      </c>
      <c r="F50" s="4"/>
    </row>
    <row r="51" spans="1:6" ht="21.75" customHeight="1">
      <c r="A51" s="4">
        <v>49</v>
      </c>
      <c r="B51" s="4" t="s">
        <v>15</v>
      </c>
      <c r="C51" s="4" t="str">
        <f>"符先亮"</f>
        <v>符先亮</v>
      </c>
      <c r="D51" s="4" t="str">
        <f>"男"</f>
        <v>男</v>
      </c>
      <c r="E51" s="4" t="str">
        <f>"1998-03-19"</f>
        <v>1998-03-19</v>
      </c>
      <c r="F51" s="4"/>
    </row>
    <row r="52" spans="1:6" ht="21.75" customHeight="1">
      <c r="A52" s="4">
        <v>50</v>
      </c>
      <c r="B52" s="4" t="s">
        <v>15</v>
      </c>
      <c r="C52" s="4" t="str">
        <f>"冯俊珲"</f>
        <v>冯俊珲</v>
      </c>
      <c r="D52" s="4" t="str">
        <f>"男"</f>
        <v>男</v>
      </c>
      <c r="E52" s="4" t="str">
        <f>"2000-07-02"</f>
        <v>2000-07-02</v>
      </c>
      <c r="F52" s="4"/>
    </row>
    <row r="53" spans="1:6" ht="21.75" customHeight="1">
      <c r="A53" s="4">
        <v>51</v>
      </c>
      <c r="B53" s="4" t="s">
        <v>15</v>
      </c>
      <c r="C53" s="4" t="str">
        <f>"林英理"</f>
        <v>林英理</v>
      </c>
      <c r="D53" s="4" t="str">
        <f>"男"</f>
        <v>男</v>
      </c>
      <c r="E53" s="4" t="str">
        <f>"1996-04-16"</f>
        <v>1996-04-16</v>
      </c>
      <c r="F53" s="4"/>
    </row>
    <row r="54" spans="1:6" ht="21.75" customHeight="1">
      <c r="A54" s="4">
        <v>52</v>
      </c>
      <c r="B54" s="4" t="s">
        <v>15</v>
      </c>
      <c r="C54" s="4" t="str">
        <f>"李沐曦"</f>
        <v>李沐曦</v>
      </c>
      <c r="D54" s="4" t="str">
        <f aca="true" t="shared" si="1" ref="D54:D63">"女"</f>
        <v>女</v>
      </c>
      <c r="E54" s="4" t="str">
        <f>"1997-10-03"</f>
        <v>1997-10-03</v>
      </c>
      <c r="F54" s="4"/>
    </row>
    <row r="55" spans="1:6" ht="21.75" customHeight="1">
      <c r="A55" s="4">
        <v>53</v>
      </c>
      <c r="B55" s="4" t="s">
        <v>15</v>
      </c>
      <c r="C55" s="4" t="str">
        <f>"符娟婷"</f>
        <v>符娟婷</v>
      </c>
      <c r="D55" s="4" t="str">
        <f t="shared" si="1"/>
        <v>女</v>
      </c>
      <c r="E55" s="4" t="str">
        <f>"1996-07-21"</f>
        <v>1996-07-21</v>
      </c>
      <c r="F55" s="4"/>
    </row>
    <row r="56" spans="1:6" ht="21.75" customHeight="1">
      <c r="A56" s="4">
        <v>54</v>
      </c>
      <c r="B56" s="4" t="s">
        <v>15</v>
      </c>
      <c r="C56" s="4" t="str">
        <f>"唐於娜"</f>
        <v>唐於娜</v>
      </c>
      <c r="D56" s="4" t="str">
        <f t="shared" si="1"/>
        <v>女</v>
      </c>
      <c r="E56" s="4" t="str">
        <f>"1998-07-28"</f>
        <v>1998-07-28</v>
      </c>
      <c r="F56" s="4"/>
    </row>
    <row r="57" spans="1:6" ht="21.75" customHeight="1">
      <c r="A57" s="4">
        <v>55</v>
      </c>
      <c r="B57" s="4" t="s">
        <v>15</v>
      </c>
      <c r="C57" s="4" t="str">
        <f>"陈玉嫦"</f>
        <v>陈玉嫦</v>
      </c>
      <c r="D57" s="4" t="str">
        <f t="shared" si="1"/>
        <v>女</v>
      </c>
      <c r="E57" s="4" t="str">
        <f>"1998-05-20"</f>
        <v>1998-05-20</v>
      </c>
      <c r="F57" s="4"/>
    </row>
    <row r="58" spans="1:6" ht="21.75" customHeight="1">
      <c r="A58" s="4">
        <v>56</v>
      </c>
      <c r="B58" s="4" t="s">
        <v>15</v>
      </c>
      <c r="C58" s="4" t="str">
        <f>"周环"</f>
        <v>周环</v>
      </c>
      <c r="D58" s="4" t="str">
        <f t="shared" si="1"/>
        <v>女</v>
      </c>
      <c r="E58" s="4" t="str">
        <f>"1998-04-20"</f>
        <v>1998-04-20</v>
      </c>
      <c r="F58" s="4"/>
    </row>
    <row r="59" spans="1:6" ht="21.75" customHeight="1">
      <c r="A59" s="4">
        <v>57</v>
      </c>
      <c r="B59" s="4" t="s">
        <v>15</v>
      </c>
      <c r="C59" s="4" t="str">
        <f>"符安然"</f>
        <v>符安然</v>
      </c>
      <c r="D59" s="4" t="str">
        <f t="shared" si="1"/>
        <v>女</v>
      </c>
      <c r="E59" s="4" t="str">
        <f>"2000-02-13"</f>
        <v>2000-02-13</v>
      </c>
      <c r="F59" s="4"/>
    </row>
    <row r="60" spans="1:6" ht="28.5" customHeight="1">
      <c r="A60" s="4">
        <v>58</v>
      </c>
      <c r="B60" s="4" t="s">
        <v>15</v>
      </c>
      <c r="C60" s="4" t="str">
        <f>"郭蔚"</f>
        <v>郭蔚</v>
      </c>
      <c r="D60" s="4" t="str">
        <f t="shared" si="1"/>
        <v>女</v>
      </c>
      <c r="E60" s="4" t="str">
        <f>"1997-08-14"</f>
        <v>1997-08-14</v>
      </c>
      <c r="F60" s="4"/>
    </row>
    <row r="61" spans="1:6" ht="21.75" customHeight="1">
      <c r="A61" s="4">
        <v>59</v>
      </c>
      <c r="B61" s="4" t="s">
        <v>15</v>
      </c>
      <c r="C61" s="4" t="str">
        <f>"吴梅娜"</f>
        <v>吴梅娜</v>
      </c>
      <c r="D61" s="4" t="str">
        <f t="shared" si="1"/>
        <v>女</v>
      </c>
      <c r="E61" s="4" t="str">
        <f>"1998-09-20"</f>
        <v>1998-09-20</v>
      </c>
      <c r="F61" s="4"/>
    </row>
    <row r="62" spans="1:6" ht="21.75" customHeight="1">
      <c r="A62" s="4">
        <v>60</v>
      </c>
      <c r="B62" s="4" t="s">
        <v>15</v>
      </c>
      <c r="C62" s="4" t="str">
        <f>"吴宛珊"</f>
        <v>吴宛珊</v>
      </c>
      <c r="D62" s="4" t="str">
        <f t="shared" si="1"/>
        <v>女</v>
      </c>
      <c r="E62" s="4" t="str">
        <f>"1999-10-11"</f>
        <v>1999-10-11</v>
      </c>
      <c r="F62" s="4"/>
    </row>
    <row r="63" spans="1:6" ht="21.75" customHeight="1">
      <c r="A63" s="4">
        <v>61</v>
      </c>
      <c r="B63" s="4" t="s">
        <v>15</v>
      </c>
      <c r="C63" s="4" t="str">
        <f>"梁思琪"</f>
        <v>梁思琪</v>
      </c>
      <c r="D63" s="4" t="str">
        <f t="shared" si="1"/>
        <v>女</v>
      </c>
      <c r="E63" s="4" t="str">
        <f>"1998-08-21"</f>
        <v>1998-08-21</v>
      </c>
      <c r="F63" s="4"/>
    </row>
    <row r="64" spans="1:6" ht="21.75" customHeight="1">
      <c r="A64" s="4">
        <v>62</v>
      </c>
      <c r="B64" s="4" t="s">
        <v>15</v>
      </c>
      <c r="C64" s="4" t="str">
        <f>"王天宇"</f>
        <v>王天宇</v>
      </c>
      <c r="D64" s="4" t="str">
        <f>"男"</f>
        <v>男</v>
      </c>
      <c r="E64" s="4" t="str">
        <f>"1998-02-06"</f>
        <v>1998-02-06</v>
      </c>
      <c r="F64" s="4"/>
    </row>
    <row r="65" spans="1:6" ht="21.75" customHeight="1">
      <c r="A65" s="4">
        <v>63</v>
      </c>
      <c r="B65" s="4" t="s">
        <v>15</v>
      </c>
      <c r="C65" s="4" t="str">
        <f>"符高鹏"</f>
        <v>符高鹏</v>
      </c>
      <c r="D65" s="4" t="str">
        <f>"男"</f>
        <v>男</v>
      </c>
      <c r="E65" s="4" t="str">
        <f>"1998-10-14"</f>
        <v>1998-10-14</v>
      </c>
      <c r="F65" s="4"/>
    </row>
    <row r="66" spans="1:6" ht="29.25" customHeight="1">
      <c r="A66" s="4">
        <v>64</v>
      </c>
      <c r="B66" s="4" t="s">
        <v>15</v>
      </c>
      <c r="C66" s="4" t="str">
        <f>"陈影"</f>
        <v>陈影</v>
      </c>
      <c r="D66" s="4" t="str">
        <f>"女"</f>
        <v>女</v>
      </c>
      <c r="E66" s="4" t="str">
        <f>"1999-08-04"</f>
        <v>1999-08-04</v>
      </c>
      <c r="F66" s="4"/>
    </row>
    <row r="67" spans="1:6" ht="21.75" customHeight="1">
      <c r="A67" s="4">
        <v>65</v>
      </c>
      <c r="B67" s="4" t="s">
        <v>15</v>
      </c>
      <c r="C67" s="4" t="str">
        <f>"吴家欣"</f>
        <v>吴家欣</v>
      </c>
      <c r="D67" s="4" t="str">
        <f>"女"</f>
        <v>女</v>
      </c>
      <c r="E67" s="4" t="str">
        <f>"1998-04-03"</f>
        <v>1998-04-03</v>
      </c>
      <c r="F67" s="4"/>
    </row>
    <row r="68" spans="1:6" ht="31.5" customHeight="1">
      <c r="A68" s="4">
        <v>66</v>
      </c>
      <c r="B68" s="4" t="s">
        <v>15</v>
      </c>
      <c r="C68" s="4" t="str">
        <f>"詹海英"</f>
        <v>詹海英</v>
      </c>
      <c r="D68" s="4" t="str">
        <f>"女"</f>
        <v>女</v>
      </c>
      <c r="E68" s="4" t="str">
        <f>"1997-08-16"</f>
        <v>1997-08-16</v>
      </c>
      <c r="F68" s="4"/>
    </row>
    <row r="69" spans="1:6" ht="21.75" customHeight="1">
      <c r="A69" s="4">
        <v>67</v>
      </c>
      <c r="B69" s="4" t="s">
        <v>15</v>
      </c>
      <c r="C69" s="4" t="str">
        <f>"梁子扬"</f>
        <v>梁子扬</v>
      </c>
      <c r="D69" s="4" t="str">
        <f>"男"</f>
        <v>男</v>
      </c>
      <c r="E69" s="4" t="str">
        <f>"2000-04-28"</f>
        <v>2000-04-28</v>
      </c>
      <c r="F69" s="4"/>
    </row>
    <row r="70" spans="1:6" ht="21.75" customHeight="1">
      <c r="A70" s="4">
        <v>68</v>
      </c>
      <c r="B70" s="4" t="s">
        <v>15</v>
      </c>
      <c r="C70" s="4" t="str">
        <f>"许海妹"</f>
        <v>许海妹</v>
      </c>
      <c r="D70" s="4" t="str">
        <f>"女"</f>
        <v>女</v>
      </c>
      <c r="E70" s="4" t="str">
        <f>"2000-05-25"</f>
        <v>2000-05-25</v>
      </c>
      <c r="F70" s="4"/>
    </row>
    <row r="71" spans="1:6" ht="21.75" customHeight="1">
      <c r="A71" s="4">
        <v>69</v>
      </c>
      <c r="B71" s="4" t="s">
        <v>15</v>
      </c>
      <c r="C71" s="4" t="str">
        <f>"王必盛"</f>
        <v>王必盛</v>
      </c>
      <c r="D71" s="4" t="str">
        <f>"男"</f>
        <v>男</v>
      </c>
      <c r="E71" s="4" t="str">
        <f>"1999-06-18"</f>
        <v>1999-06-18</v>
      </c>
      <c r="F71" s="4"/>
    </row>
    <row r="72" spans="1:6" ht="21.75" customHeight="1">
      <c r="A72" s="4">
        <v>70</v>
      </c>
      <c r="B72" s="4" t="s">
        <v>15</v>
      </c>
      <c r="C72" s="4" t="str">
        <f>"李丹桂"</f>
        <v>李丹桂</v>
      </c>
      <c r="D72" s="4" t="str">
        <f>"女"</f>
        <v>女</v>
      </c>
      <c r="E72" s="4" t="str">
        <f>"1998-01-26"</f>
        <v>1998-01-26</v>
      </c>
      <c r="F72" s="4"/>
    </row>
    <row r="73" spans="1:6" ht="27.75" customHeight="1">
      <c r="A73" s="4">
        <v>71</v>
      </c>
      <c r="B73" s="4" t="s">
        <v>16</v>
      </c>
      <c r="C73" s="4" t="str">
        <f>"肖炫坚"</f>
        <v>肖炫坚</v>
      </c>
      <c r="D73" s="4" t="str">
        <f>"男"</f>
        <v>男</v>
      </c>
      <c r="E73" s="4" t="str">
        <f>"1987-03-26"</f>
        <v>1987-03-26</v>
      </c>
      <c r="F73" s="4"/>
    </row>
    <row r="74" spans="1:6" ht="21.75" customHeight="1">
      <c r="A74" s="4">
        <v>72</v>
      </c>
      <c r="B74" s="4" t="s">
        <v>16</v>
      </c>
      <c r="C74" s="4" t="str">
        <f>"刘晓晓"</f>
        <v>刘晓晓</v>
      </c>
      <c r="D74" s="4" t="str">
        <f>"女"</f>
        <v>女</v>
      </c>
      <c r="E74" s="4" t="str">
        <f>"1990-08-15"</f>
        <v>1990-08-15</v>
      </c>
      <c r="F74" s="4"/>
    </row>
    <row r="75" spans="1:6" ht="34.5" customHeight="1">
      <c r="A75" s="4">
        <v>73</v>
      </c>
      <c r="B75" s="4" t="s">
        <v>16</v>
      </c>
      <c r="C75" s="4" t="str">
        <f>"王玉虎"</f>
        <v>王玉虎</v>
      </c>
      <c r="D75" s="4" t="str">
        <f>"男"</f>
        <v>男</v>
      </c>
      <c r="E75" s="4" t="str">
        <f>"1989-12-22"</f>
        <v>1989-12-22</v>
      </c>
      <c r="F75" s="4"/>
    </row>
    <row r="76" spans="1:6" ht="28.5" customHeight="1">
      <c r="A76" s="4">
        <v>74</v>
      </c>
      <c r="B76" s="4" t="s">
        <v>17</v>
      </c>
      <c r="C76" s="4" t="str">
        <f>"尹猛"</f>
        <v>尹猛</v>
      </c>
      <c r="D76" s="4" t="str">
        <f>"男"</f>
        <v>男</v>
      </c>
      <c r="E76" s="4" t="str">
        <f>"1991-03-10"</f>
        <v>1991-03-10</v>
      </c>
      <c r="F76" s="4"/>
    </row>
    <row r="77" spans="1:6" ht="32.25" customHeight="1">
      <c r="A77" s="4">
        <v>75</v>
      </c>
      <c r="B77" s="4" t="s">
        <v>17</v>
      </c>
      <c r="C77" s="4" t="str">
        <f>"杜世才"</f>
        <v>杜世才</v>
      </c>
      <c r="D77" s="4" t="str">
        <f>"男"</f>
        <v>男</v>
      </c>
      <c r="E77" s="4" t="str">
        <f>"1988-05-12"</f>
        <v>1988-05-12</v>
      </c>
      <c r="F77" s="4"/>
    </row>
    <row r="78" spans="1:6" ht="25.5" customHeight="1">
      <c r="A78" s="4">
        <v>76</v>
      </c>
      <c r="B78" s="5" t="s">
        <v>28</v>
      </c>
      <c r="C78" s="4" t="str">
        <f>"周小琼"</f>
        <v>周小琼</v>
      </c>
      <c r="D78" s="4" t="str">
        <f>"女"</f>
        <v>女</v>
      </c>
      <c r="E78" s="4" t="str">
        <f>"1996-06-27"</f>
        <v>1996-06-27</v>
      </c>
      <c r="F78" s="4"/>
    </row>
    <row r="79" spans="1:6" ht="27.75" customHeight="1">
      <c r="A79" s="4">
        <v>77</v>
      </c>
      <c r="B79" s="5" t="s">
        <v>28</v>
      </c>
      <c r="C79" s="4" t="str">
        <f>"赵冬梅"</f>
        <v>赵冬梅</v>
      </c>
      <c r="D79" s="4" t="str">
        <f>"女"</f>
        <v>女</v>
      </c>
      <c r="E79" s="4" t="str">
        <f>"1989-11-07"</f>
        <v>1989-11-07</v>
      </c>
      <c r="F79" s="4"/>
    </row>
    <row r="80" spans="1:6" ht="24.75" customHeight="1">
      <c r="A80" s="4">
        <v>78</v>
      </c>
      <c r="B80" s="5" t="s">
        <v>28</v>
      </c>
      <c r="C80" s="4" t="str">
        <f>"王乙翔"</f>
        <v>王乙翔</v>
      </c>
      <c r="D80" s="4" t="str">
        <f>"女"</f>
        <v>女</v>
      </c>
      <c r="E80" s="4" t="str">
        <f>"1992-02-15"</f>
        <v>1992-02-15</v>
      </c>
      <c r="F80" s="4"/>
    </row>
    <row r="81" spans="1:6" ht="21.75" customHeight="1">
      <c r="A81" s="4">
        <v>79</v>
      </c>
      <c r="B81" s="5" t="s">
        <v>28</v>
      </c>
      <c r="C81" s="4" t="str">
        <f>"李臻"</f>
        <v>李臻</v>
      </c>
      <c r="D81" s="4" t="str">
        <f>"男"</f>
        <v>男</v>
      </c>
      <c r="E81" s="4" t="str">
        <f>"1990-02-27"</f>
        <v>1990-02-27</v>
      </c>
      <c r="F81" s="4"/>
    </row>
    <row r="82" spans="1:6" ht="27.75" customHeight="1">
      <c r="A82" s="4">
        <v>80</v>
      </c>
      <c r="B82" s="5" t="s">
        <v>28</v>
      </c>
      <c r="C82" s="4" t="str">
        <f>"王琳"</f>
        <v>王琳</v>
      </c>
      <c r="D82" s="4" t="str">
        <f aca="true" t="shared" si="2" ref="D82:D88">"女"</f>
        <v>女</v>
      </c>
      <c r="E82" s="4" t="str">
        <f>"1992-06-20"</f>
        <v>1992-06-20</v>
      </c>
      <c r="F82" s="4"/>
    </row>
    <row r="83" spans="1:6" ht="21.75" customHeight="1">
      <c r="A83" s="4">
        <v>81</v>
      </c>
      <c r="B83" s="5" t="s">
        <v>28</v>
      </c>
      <c r="C83" s="4" t="str">
        <f>"陈泽欣"</f>
        <v>陈泽欣</v>
      </c>
      <c r="D83" s="4" t="str">
        <f t="shared" si="2"/>
        <v>女</v>
      </c>
      <c r="E83" s="4" t="str">
        <f>"1993-10-05"</f>
        <v>1993-10-05</v>
      </c>
      <c r="F83" s="4"/>
    </row>
    <row r="84" spans="1:6" ht="21.75" customHeight="1">
      <c r="A84" s="4">
        <v>82</v>
      </c>
      <c r="B84" s="5" t="s">
        <v>28</v>
      </c>
      <c r="C84" s="4" t="str">
        <f>"于丹萍"</f>
        <v>于丹萍</v>
      </c>
      <c r="D84" s="4" t="str">
        <f t="shared" si="2"/>
        <v>女</v>
      </c>
      <c r="E84" s="4" t="str">
        <f>"1992-11-19"</f>
        <v>1992-11-19</v>
      </c>
      <c r="F84" s="4"/>
    </row>
    <row r="85" spans="1:6" ht="24.75" customHeight="1">
      <c r="A85" s="4">
        <v>83</v>
      </c>
      <c r="B85" s="5" t="s">
        <v>28</v>
      </c>
      <c r="C85" s="4" t="str">
        <f>"姚冰函"</f>
        <v>姚冰函</v>
      </c>
      <c r="D85" s="4" t="str">
        <f t="shared" si="2"/>
        <v>女</v>
      </c>
      <c r="E85" s="4" t="str">
        <f>"1995-01-08"</f>
        <v>1995-01-08</v>
      </c>
      <c r="F85" s="4"/>
    </row>
    <row r="86" spans="1:6" ht="26.25" customHeight="1">
      <c r="A86" s="4">
        <v>84</v>
      </c>
      <c r="B86" s="5" t="s">
        <v>28</v>
      </c>
      <c r="C86" s="4" t="str">
        <f>"陈霞"</f>
        <v>陈霞</v>
      </c>
      <c r="D86" s="4" t="str">
        <f t="shared" si="2"/>
        <v>女</v>
      </c>
      <c r="E86" s="4" t="str">
        <f>"1988-09-01"</f>
        <v>1988-09-01</v>
      </c>
      <c r="F86" s="4"/>
    </row>
    <row r="87" spans="1:6" ht="21.75" customHeight="1">
      <c r="A87" s="4">
        <v>85</v>
      </c>
      <c r="B87" s="5" t="s">
        <v>29</v>
      </c>
      <c r="C87" s="4" t="str">
        <f>"顾嘉佳"</f>
        <v>顾嘉佳</v>
      </c>
      <c r="D87" s="4" t="str">
        <f t="shared" si="2"/>
        <v>女</v>
      </c>
      <c r="E87" s="4" t="str">
        <f>"1994-02-18"</f>
        <v>1994-02-18</v>
      </c>
      <c r="F87" s="4"/>
    </row>
    <row r="88" spans="1:6" ht="21.75" customHeight="1">
      <c r="A88" s="4">
        <v>86</v>
      </c>
      <c r="B88" s="5" t="s">
        <v>29</v>
      </c>
      <c r="C88" s="4" t="str">
        <f>"杨春草"</f>
        <v>杨春草</v>
      </c>
      <c r="D88" s="4" t="str">
        <f t="shared" si="2"/>
        <v>女</v>
      </c>
      <c r="E88" s="4" t="str">
        <f>"1993-10-20"</f>
        <v>1993-10-20</v>
      </c>
      <c r="F88" s="4"/>
    </row>
    <row r="89" spans="1:6" ht="27" customHeight="1">
      <c r="A89" s="4">
        <v>87</v>
      </c>
      <c r="B89" s="5" t="s">
        <v>29</v>
      </c>
      <c r="C89" s="4" t="str">
        <f>"徐瑞东"</f>
        <v>徐瑞东</v>
      </c>
      <c r="D89" s="4" t="str">
        <f>"男"</f>
        <v>男</v>
      </c>
      <c r="E89" s="4" t="str">
        <f>"1991-09-13"</f>
        <v>1991-09-13</v>
      </c>
      <c r="F89" s="4"/>
    </row>
    <row r="90" spans="1:6" ht="28.5" customHeight="1">
      <c r="A90" s="4">
        <v>88</v>
      </c>
      <c r="B90" s="5" t="s">
        <v>30</v>
      </c>
      <c r="C90" s="4" t="str">
        <f>"林明冠"</f>
        <v>林明冠</v>
      </c>
      <c r="D90" s="4" t="str">
        <f>"男"</f>
        <v>男</v>
      </c>
      <c r="E90" s="4" t="str">
        <f>"1986-03-27"</f>
        <v>1986-03-27</v>
      </c>
      <c r="F90" s="4"/>
    </row>
    <row r="91" spans="1:6" ht="24.75" customHeight="1">
      <c r="A91" s="4">
        <v>89</v>
      </c>
      <c r="B91" s="5" t="s">
        <v>30</v>
      </c>
      <c r="C91" s="4" t="str">
        <f>"何继邦"</f>
        <v>何继邦</v>
      </c>
      <c r="D91" s="4" t="str">
        <f>"男"</f>
        <v>男</v>
      </c>
      <c r="E91" s="4" t="str">
        <f>"1992-03-04"</f>
        <v>1992-03-04</v>
      </c>
      <c r="F91" s="4"/>
    </row>
    <row r="92" spans="1:6" ht="25.5" customHeight="1">
      <c r="A92" s="4">
        <v>90</v>
      </c>
      <c r="B92" s="5" t="s">
        <v>31</v>
      </c>
      <c r="C92" s="4" t="str">
        <f>"黄奕青"</f>
        <v>黄奕青</v>
      </c>
      <c r="D92" s="4" t="str">
        <f>"男"</f>
        <v>男</v>
      </c>
      <c r="E92" s="4" t="str">
        <f>"1994-01-16"</f>
        <v>1994-01-16</v>
      </c>
      <c r="F92" s="4"/>
    </row>
    <row r="93" spans="1:6" ht="33" customHeight="1">
      <c r="A93" s="4">
        <v>91</v>
      </c>
      <c r="B93" s="5" t="s">
        <v>31</v>
      </c>
      <c r="C93" s="4" t="str">
        <f>"林佳成"</f>
        <v>林佳成</v>
      </c>
      <c r="D93" s="4" t="str">
        <f>"男"</f>
        <v>男</v>
      </c>
      <c r="E93" s="4" t="str">
        <f>"1994-12-18"</f>
        <v>1994-12-18</v>
      </c>
      <c r="F93" s="4"/>
    </row>
    <row r="94" spans="1:6" ht="27.75" customHeight="1">
      <c r="A94" s="4">
        <v>92</v>
      </c>
      <c r="B94" s="5" t="s">
        <v>31</v>
      </c>
      <c r="C94" s="4" t="str">
        <f>"陈运景"</f>
        <v>陈运景</v>
      </c>
      <c r="D94" s="4" t="str">
        <f>"女"</f>
        <v>女</v>
      </c>
      <c r="E94" s="4" t="str">
        <f>"1993-08-27"</f>
        <v>1993-08-27</v>
      </c>
      <c r="F94" s="4"/>
    </row>
    <row r="95" spans="1:6" ht="27" customHeight="1">
      <c r="A95" s="4">
        <v>93</v>
      </c>
      <c r="B95" s="5" t="s">
        <v>32</v>
      </c>
      <c r="C95" s="4" t="str">
        <f>"卢奇"</f>
        <v>卢奇</v>
      </c>
      <c r="D95" s="4" t="str">
        <f aca="true" t="shared" si="3" ref="D95:D107">"男"</f>
        <v>男</v>
      </c>
      <c r="E95" s="4" t="str">
        <f>"1987-08-20"</f>
        <v>1987-08-20</v>
      </c>
      <c r="F95" s="4"/>
    </row>
    <row r="96" spans="1:6" ht="21.75" customHeight="1">
      <c r="A96" s="4">
        <v>94</v>
      </c>
      <c r="B96" s="5" t="s">
        <v>18</v>
      </c>
      <c r="C96" s="4" t="str">
        <f>"侯元凯"</f>
        <v>侯元凯</v>
      </c>
      <c r="D96" s="4" t="str">
        <f t="shared" si="3"/>
        <v>男</v>
      </c>
      <c r="E96" s="4" t="str">
        <f>"1975-08-27"</f>
        <v>1975-08-27</v>
      </c>
      <c r="F96" s="4"/>
    </row>
    <row r="97" spans="1:6" ht="21.75" customHeight="1">
      <c r="A97" s="4">
        <v>95</v>
      </c>
      <c r="B97" s="5" t="s">
        <v>18</v>
      </c>
      <c r="C97" s="4" t="str">
        <f>"杨群"</f>
        <v>杨群</v>
      </c>
      <c r="D97" s="4" t="str">
        <f t="shared" si="3"/>
        <v>男</v>
      </c>
      <c r="E97" s="4" t="str">
        <f>"1990-02-22"</f>
        <v>1990-02-22</v>
      </c>
      <c r="F97" s="4"/>
    </row>
    <row r="98" spans="1:6" ht="26.25" customHeight="1">
      <c r="A98" s="4">
        <v>96</v>
      </c>
      <c r="B98" s="5" t="s">
        <v>19</v>
      </c>
      <c r="C98" s="4" t="str">
        <f>"俞强"</f>
        <v>俞强</v>
      </c>
      <c r="D98" s="4" t="str">
        <f t="shared" si="3"/>
        <v>男</v>
      </c>
      <c r="E98" s="4" t="str">
        <f>"1991-10-13"</f>
        <v>1991-10-13</v>
      </c>
      <c r="F98" s="4"/>
    </row>
    <row r="99" spans="1:6" ht="30.75" customHeight="1">
      <c r="A99" s="4">
        <v>97</v>
      </c>
      <c r="B99" s="5" t="s">
        <v>19</v>
      </c>
      <c r="C99" s="4" t="str">
        <f>"陈鹏程"</f>
        <v>陈鹏程</v>
      </c>
      <c r="D99" s="4" t="str">
        <f t="shared" si="3"/>
        <v>男</v>
      </c>
      <c r="E99" s="4" t="str">
        <f>"1992-08-26"</f>
        <v>1992-08-26</v>
      </c>
      <c r="F99" s="4"/>
    </row>
    <row r="100" spans="1:6" ht="26.25" customHeight="1">
      <c r="A100" s="4">
        <v>98</v>
      </c>
      <c r="B100" s="5" t="s">
        <v>20</v>
      </c>
      <c r="C100" s="4" t="str">
        <f>"郭教攀"</f>
        <v>郭教攀</v>
      </c>
      <c r="D100" s="4" t="str">
        <f t="shared" si="3"/>
        <v>男</v>
      </c>
      <c r="E100" s="4" t="str">
        <f>"1993-01-02"</f>
        <v>1993-01-02</v>
      </c>
      <c r="F100" s="4"/>
    </row>
    <row r="101" spans="1:6" ht="21.75" customHeight="1">
      <c r="A101" s="4">
        <v>99</v>
      </c>
      <c r="B101" s="5" t="s">
        <v>20</v>
      </c>
      <c r="C101" s="4" t="str">
        <f>"莫德波"</f>
        <v>莫德波</v>
      </c>
      <c r="D101" s="4" t="str">
        <f t="shared" si="3"/>
        <v>男</v>
      </c>
      <c r="E101" s="4" t="str">
        <f>"1988-01-05"</f>
        <v>1988-01-05</v>
      </c>
      <c r="F101" s="4"/>
    </row>
    <row r="102" spans="1:6" ht="21.75" customHeight="1">
      <c r="A102" s="4">
        <v>100</v>
      </c>
      <c r="B102" s="5" t="s">
        <v>20</v>
      </c>
      <c r="C102" s="4" t="str">
        <f>"莫国英"</f>
        <v>莫国英</v>
      </c>
      <c r="D102" s="4" t="str">
        <f t="shared" si="3"/>
        <v>男</v>
      </c>
      <c r="E102" s="4" t="str">
        <f>"1988-09-03"</f>
        <v>1988-09-03</v>
      </c>
      <c r="F102" s="4"/>
    </row>
    <row r="103" spans="1:6" ht="21.75" customHeight="1">
      <c r="A103" s="4">
        <v>101</v>
      </c>
      <c r="B103" s="5" t="s">
        <v>20</v>
      </c>
      <c r="C103" s="4" t="str">
        <f>"王大锦"</f>
        <v>王大锦</v>
      </c>
      <c r="D103" s="4" t="str">
        <f t="shared" si="3"/>
        <v>男</v>
      </c>
      <c r="E103" s="4" t="str">
        <f>"1992-03-02"</f>
        <v>1992-03-02</v>
      </c>
      <c r="F103" s="4"/>
    </row>
    <row r="104" spans="1:6" ht="21.75" customHeight="1">
      <c r="A104" s="4">
        <v>102</v>
      </c>
      <c r="B104" s="5" t="s">
        <v>20</v>
      </c>
      <c r="C104" s="4" t="str">
        <f>"林传轩"</f>
        <v>林传轩</v>
      </c>
      <c r="D104" s="4" t="str">
        <f t="shared" si="3"/>
        <v>男</v>
      </c>
      <c r="E104" s="4" t="str">
        <f>"1993-07-04"</f>
        <v>1993-07-04</v>
      </c>
      <c r="F104" s="4"/>
    </row>
    <row r="105" spans="1:6" ht="21.75" customHeight="1">
      <c r="A105" s="4">
        <v>103</v>
      </c>
      <c r="B105" s="5" t="s">
        <v>20</v>
      </c>
      <c r="C105" s="4" t="str">
        <f>"肖一鸣"</f>
        <v>肖一鸣</v>
      </c>
      <c r="D105" s="4" t="str">
        <f t="shared" si="3"/>
        <v>男</v>
      </c>
      <c r="E105" s="4" t="str">
        <f>"1994-07-06"</f>
        <v>1994-07-06</v>
      </c>
      <c r="F105" s="4"/>
    </row>
    <row r="106" spans="1:6" ht="21.75" customHeight="1">
      <c r="A106" s="4">
        <v>104</v>
      </c>
      <c r="B106" s="5" t="s">
        <v>21</v>
      </c>
      <c r="C106" s="4" t="str">
        <f>"范均熔"</f>
        <v>范均熔</v>
      </c>
      <c r="D106" s="4" t="str">
        <f t="shared" si="3"/>
        <v>男</v>
      </c>
      <c r="E106" s="4" t="str">
        <f>"1993-11-23"</f>
        <v>1993-11-23</v>
      </c>
      <c r="F106" s="4"/>
    </row>
    <row r="107" spans="1:6" ht="21.75" customHeight="1">
      <c r="A107" s="4">
        <v>105</v>
      </c>
      <c r="B107" s="5" t="s">
        <v>21</v>
      </c>
      <c r="C107" s="4" t="str">
        <f>"王骜"</f>
        <v>王骜</v>
      </c>
      <c r="D107" s="4" t="str">
        <f t="shared" si="3"/>
        <v>男</v>
      </c>
      <c r="E107" s="4" t="str">
        <f>"1991-02-11"</f>
        <v>1991-02-11</v>
      </c>
      <c r="F107" s="4"/>
    </row>
    <row r="108" spans="1:6" ht="21.75" customHeight="1">
      <c r="A108" s="4">
        <v>106</v>
      </c>
      <c r="B108" s="4" t="s">
        <v>6</v>
      </c>
      <c r="C108" s="4" t="str">
        <f>"符秀芳"</f>
        <v>符秀芳</v>
      </c>
      <c r="D108" s="4" t="str">
        <f>"女"</f>
        <v>女</v>
      </c>
      <c r="E108" s="4" t="str">
        <f>"1994-04-15"</f>
        <v>1994-04-15</v>
      </c>
      <c r="F108" s="4"/>
    </row>
    <row r="109" spans="1:6" ht="21.75" customHeight="1">
      <c r="A109" s="4">
        <v>107</v>
      </c>
      <c r="B109" s="4" t="s">
        <v>6</v>
      </c>
      <c r="C109" s="4" t="str">
        <f>"王艺铮"</f>
        <v>王艺铮</v>
      </c>
      <c r="D109" s="4" t="str">
        <f>"女"</f>
        <v>女</v>
      </c>
      <c r="E109" s="4" t="str">
        <f>"1994-07-27"</f>
        <v>1994-07-27</v>
      </c>
      <c r="F109" s="4"/>
    </row>
    <row r="110" spans="1:6" ht="21.75" customHeight="1">
      <c r="A110" s="4">
        <v>108</v>
      </c>
      <c r="B110" s="4" t="s">
        <v>6</v>
      </c>
      <c r="C110" s="4" t="str">
        <f>"黎春完"</f>
        <v>黎春完</v>
      </c>
      <c r="D110" s="4" t="str">
        <f>"女"</f>
        <v>女</v>
      </c>
      <c r="E110" s="4" t="str">
        <f>"1994-01-06"</f>
        <v>1994-01-06</v>
      </c>
      <c r="F110" s="4"/>
    </row>
    <row r="111" spans="1:6" ht="21.75" customHeight="1">
      <c r="A111" s="4">
        <v>109</v>
      </c>
      <c r="B111" s="4" t="s">
        <v>6</v>
      </c>
      <c r="C111" s="4" t="str">
        <f>"毛振佳"</f>
        <v>毛振佳</v>
      </c>
      <c r="D111" s="4" t="str">
        <f>"女"</f>
        <v>女</v>
      </c>
      <c r="E111" s="4" t="str">
        <f>"1991-05-24"</f>
        <v>1991-05-24</v>
      </c>
      <c r="F111" s="4"/>
    </row>
    <row r="112" spans="1:6" ht="21.75" customHeight="1">
      <c r="A112" s="4">
        <v>110</v>
      </c>
      <c r="B112" s="4" t="s">
        <v>6</v>
      </c>
      <c r="C112" s="4" t="str">
        <f>"罗肖"</f>
        <v>罗肖</v>
      </c>
      <c r="D112" s="4" t="str">
        <f>"男"</f>
        <v>男</v>
      </c>
      <c r="E112" s="4" t="str">
        <f>"1994-02-10"</f>
        <v>1994-02-10</v>
      </c>
      <c r="F112" s="4"/>
    </row>
    <row r="113" spans="1:6" ht="21.75" customHeight="1">
      <c r="A113" s="4">
        <v>111</v>
      </c>
      <c r="B113" s="4" t="s">
        <v>6</v>
      </c>
      <c r="C113" s="4" t="str">
        <f>"周斌"</f>
        <v>周斌</v>
      </c>
      <c r="D113" s="4" t="str">
        <f>"男"</f>
        <v>男</v>
      </c>
      <c r="E113" s="4" t="str">
        <f>"1992-04-07"</f>
        <v>1992-04-07</v>
      </c>
      <c r="F113" s="4"/>
    </row>
    <row r="114" spans="1:6" ht="21.75" customHeight="1">
      <c r="A114" s="4">
        <v>112</v>
      </c>
      <c r="B114" s="4" t="s">
        <v>6</v>
      </c>
      <c r="C114" s="4" t="str">
        <f>"陈秀丽"</f>
        <v>陈秀丽</v>
      </c>
      <c r="D114" s="4" t="str">
        <f>"女"</f>
        <v>女</v>
      </c>
      <c r="E114" s="4" t="str">
        <f>"1995-06-07"</f>
        <v>1995-06-07</v>
      </c>
      <c r="F114" s="4"/>
    </row>
    <row r="115" spans="1:6" ht="21.75" customHeight="1">
      <c r="A115" s="4">
        <v>113</v>
      </c>
      <c r="B115" s="4" t="s">
        <v>6</v>
      </c>
      <c r="C115" s="4" t="str">
        <f>"邱心彤"</f>
        <v>邱心彤</v>
      </c>
      <c r="D115" s="4" t="str">
        <f>"女"</f>
        <v>女</v>
      </c>
      <c r="E115" s="4" t="str">
        <f>"1991-03-20"</f>
        <v>1991-03-20</v>
      </c>
      <c r="F115" s="4"/>
    </row>
    <row r="116" spans="1:6" ht="21.75" customHeight="1">
      <c r="A116" s="4">
        <v>114</v>
      </c>
      <c r="B116" s="5" t="s">
        <v>33</v>
      </c>
      <c r="C116" s="4" t="str">
        <f>"郭梦颖"</f>
        <v>郭梦颖</v>
      </c>
      <c r="D116" s="4" t="str">
        <f>"女"</f>
        <v>女</v>
      </c>
      <c r="E116" s="4" t="str">
        <f>"1989-02-21"</f>
        <v>1989-02-21</v>
      </c>
      <c r="F116" s="4"/>
    </row>
    <row r="117" spans="1:6" ht="21.75" customHeight="1">
      <c r="A117" s="4">
        <v>115</v>
      </c>
      <c r="B117" s="5" t="s">
        <v>34</v>
      </c>
      <c r="C117" s="4" t="str">
        <f>"陈曦"</f>
        <v>陈曦</v>
      </c>
      <c r="D117" s="4" t="str">
        <f>"男"</f>
        <v>男</v>
      </c>
      <c r="E117" s="4" t="str">
        <f>"1995-07-17"</f>
        <v>1995-07-17</v>
      </c>
      <c r="F117" s="4"/>
    </row>
    <row r="118" spans="1:6" ht="21.75" customHeight="1">
      <c r="A118" s="4">
        <v>116</v>
      </c>
      <c r="B118" s="5" t="s">
        <v>35</v>
      </c>
      <c r="C118" s="4" t="str">
        <f>"唐荣飞"</f>
        <v>唐荣飞</v>
      </c>
      <c r="D118" s="4" t="str">
        <f>"女"</f>
        <v>女</v>
      </c>
      <c r="E118" s="4" t="str">
        <f>"1991-08-26"</f>
        <v>1991-08-26</v>
      </c>
      <c r="F118" s="4"/>
    </row>
    <row r="119" spans="1:6" ht="27.75" customHeight="1">
      <c r="A119" s="4">
        <v>117</v>
      </c>
      <c r="B119" s="5" t="s">
        <v>36</v>
      </c>
      <c r="C119" s="4" t="str">
        <f>"王育燧"</f>
        <v>王育燧</v>
      </c>
      <c r="D119" s="4" t="str">
        <f>"男"</f>
        <v>男</v>
      </c>
      <c r="E119" s="4" t="str">
        <f>"1993-11-17"</f>
        <v>1993-11-17</v>
      </c>
      <c r="F119" s="4"/>
    </row>
    <row r="120" spans="1:6" ht="21.75" customHeight="1">
      <c r="A120" s="4">
        <v>118</v>
      </c>
      <c r="B120" s="5" t="s">
        <v>36</v>
      </c>
      <c r="C120" s="4" t="str">
        <f>"黄雅平"</f>
        <v>黄雅平</v>
      </c>
      <c r="D120" s="4" t="str">
        <f>"女"</f>
        <v>女</v>
      </c>
      <c r="E120" s="4" t="str">
        <f>"1994-01-06"</f>
        <v>1994-01-06</v>
      </c>
      <c r="F120" s="4"/>
    </row>
    <row r="121" spans="1:6" ht="28.5" customHeight="1">
      <c r="A121" s="4">
        <v>119</v>
      </c>
      <c r="B121" s="5" t="s">
        <v>37</v>
      </c>
      <c r="C121" s="4" t="str">
        <f>"陈善炽"</f>
        <v>陈善炽</v>
      </c>
      <c r="D121" s="4" t="str">
        <f>"男"</f>
        <v>男</v>
      </c>
      <c r="E121" s="4" t="str">
        <f>"1990-01-06"</f>
        <v>1990-01-06</v>
      </c>
      <c r="F121" s="4"/>
    </row>
    <row r="122" spans="1:6" ht="26.25" customHeight="1">
      <c r="A122" s="4">
        <v>120</v>
      </c>
      <c r="B122" s="5" t="s">
        <v>38</v>
      </c>
      <c r="C122" s="4" t="str">
        <f>"钟文桦"</f>
        <v>钟文桦</v>
      </c>
      <c r="D122" s="4" t="str">
        <f aca="true" t="shared" si="4" ref="D122:D127">"女"</f>
        <v>女</v>
      </c>
      <c r="E122" s="4" t="str">
        <f>"1996-08-07"</f>
        <v>1996-08-07</v>
      </c>
      <c r="F122" s="4"/>
    </row>
    <row r="123" spans="1:6" ht="21.75" customHeight="1">
      <c r="A123" s="4">
        <v>121</v>
      </c>
      <c r="B123" s="5" t="s">
        <v>38</v>
      </c>
      <c r="C123" s="4" t="str">
        <f>"吴清亮"</f>
        <v>吴清亮</v>
      </c>
      <c r="D123" s="4" t="str">
        <f t="shared" si="4"/>
        <v>女</v>
      </c>
      <c r="E123" s="4" t="str">
        <f>"1996-09-24"</f>
        <v>1996-09-24</v>
      </c>
      <c r="F123" s="4"/>
    </row>
    <row r="124" spans="1:6" ht="21.75" customHeight="1">
      <c r="A124" s="4">
        <v>122</v>
      </c>
      <c r="B124" s="5" t="s">
        <v>38</v>
      </c>
      <c r="C124" s="4" t="str">
        <f>"王丽芬"</f>
        <v>王丽芬</v>
      </c>
      <c r="D124" s="4" t="str">
        <f t="shared" si="4"/>
        <v>女</v>
      </c>
      <c r="E124" s="4" t="str">
        <f>"1995-02-11"</f>
        <v>1995-02-11</v>
      </c>
      <c r="F124" s="4"/>
    </row>
    <row r="125" spans="1:6" ht="21.75" customHeight="1">
      <c r="A125" s="4">
        <v>123</v>
      </c>
      <c r="B125" s="5" t="s">
        <v>38</v>
      </c>
      <c r="C125" s="4" t="str">
        <f>"石欣怡"</f>
        <v>石欣怡</v>
      </c>
      <c r="D125" s="4" t="str">
        <f t="shared" si="4"/>
        <v>女</v>
      </c>
      <c r="E125" s="4" t="str">
        <f>"1997-12-29"</f>
        <v>1997-12-29</v>
      </c>
      <c r="F125" s="4"/>
    </row>
    <row r="126" spans="1:6" ht="21.75" customHeight="1">
      <c r="A126" s="4">
        <v>124</v>
      </c>
      <c r="B126" s="5" t="s">
        <v>38</v>
      </c>
      <c r="C126" s="4" t="str">
        <f>"付文晶"</f>
        <v>付文晶</v>
      </c>
      <c r="D126" s="4" t="str">
        <f t="shared" si="4"/>
        <v>女</v>
      </c>
      <c r="E126" s="4" t="str">
        <f>"1993-05-10"</f>
        <v>1993-05-10</v>
      </c>
      <c r="F126" s="4"/>
    </row>
    <row r="127" spans="1:6" ht="21.75" customHeight="1">
      <c r="A127" s="4">
        <v>125</v>
      </c>
      <c r="B127" s="5" t="s">
        <v>38</v>
      </c>
      <c r="C127" s="4" t="str">
        <f>"谭秀川"</f>
        <v>谭秀川</v>
      </c>
      <c r="D127" s="4" t="str">
        <f t="shared" si="4"/>
        <v>女</v>
      </c>
      <c r="E127" s="4" t="str">
        <f>"1995-11-14"</f>
        <v>1995-11-14</v>
      </c>
      <c r="F127" s="4"/>
    </row>
    <row r="128" spans="1:6" ht="21.75" customHeight="1">
      <c r="A128" s="4">
        <v>126</v>
      </c>
      <c r="B128" s="5" t="s">
        <v>38</v>
      </c>
      <c r="C128" s="4" t="str">
        <f>"何士俊"</f>
        <v>何士俊</v>
      </c>
      <c r="D128" s="4" t="str">
        <f>"男"</f>
        <v>男</v>
      </c>
      <c r="E128" s="4" t="str">
        <f>"1994-12-13"</f>
        <v>1994-12-13</v>
      </c>
      <c r="F128" s="4"/>
    </row>
    <row r="129" spans="1:6" ht="21.75" customHeight="1">
      <c r="A129" s="4">
        <v>127</v>
      </c>
      <c r="B129" s="5" t="s">
        <v>39</v>
      </c>
      <c r="C129" s="4" t="str">
        <f>"翁慧娴"</f>
        <v>翁慧娴</v>
      </c>
      <c r="D129" s="4" t="str">
        <f aca="true" t="shared" si="5" ref="D129:D138">"女"</f>
        <v>女</v>
      </c>
      <c r="E129" s="4" t="str">
        <f>"1999-02-02"</f>
        <v>1999-02-02</v>
      </c>
      <c r="F129" s="4"/>
    </row>
    <row r="130" spans="1:6" ht="21.75" customHeight="1">
      <c r="A130" s="4">
        <v>128</v>
      </c>
      <c r="B130" s="5" t="s">
        <v>39</v>
      </c>
      <c r="C130" s="4" t="str">
        <f>"刘秋秘"</f>
        <v>刘秋秘</v>
      </c>
      <c r="D130" s="4" t="str">
        <f t="shared" si="5"/>
        <v>女</v>
      </c>
      <c r="E130" s="4" t="str">
        <f>"1996-11-30"</f>
        <v>1996-11-30</v>
      </c>
      <c r="F130" s="4"/>
    </row>
    <row r="131" spans="1:6" ht="21.75" customHeight="1">
      <c r="A131" s="4">
        <v>129</v>
      </c>
      <c r="B131" s="5" t="s">
        <v>39</v>
      </c>
      <c r="C131" s="4" t="str">
        <f>"谢晓晶"</f>
        <v>谢晓晶</v>
      </c>
      <c r="D131" s="4" t="str">
        <f t="shared" si="5"/>
        <v>女</v>
      </c>
      <c r="E131" s="4" t="str">
        <f>"1999-09-20"</f>
        <v>1999-09-20</v>
      </c>
      <c r="F131" s="4"/>
    </row>
    <row r="132" spans="1:6" ht="21.75" customHeight="1">
      <c r="A132" s="4">
        <v>130</v>
      </c>
      <c r="B132" s="5" t="s">
        <v>39</v>
      </c>
      <c r="C132" s="4" t="str">
        <f>"林于金"</f>
        <v>林于金</v>
      </c>
      <c r="D132" s="4" t="str">
        <f t="shared" si="5"/>
        <v>女</v>
      </c>
      <c r="E132" s="4" t="str">
        <f>"1997-01-02"</f>
        <v>1997-01-02</v>
      </c>
      <c r="F132" s="4"/>
    </row>
    <row r="133" spans="1:6" ht="21.75" customHeight="1">
      <c r="A133" s="4">
        <v>131</v>
      </c>
      <c r="B133" s="5" t="s">
        <v>39</v>
      </c>
      <c r="C133" s="4" t="str">
        <f>"冯佳靖"</f>
        <v>冯佳靖</v>
      </c>
      <c r="D133" s="4" t="str">
        <f t="shared" si="5"/>
        <v>女</v>
      </c>
      <c r="E133" s="4" t="str">
        <f>"1999-02-20"</f>
        <v>1999-02-20</v>
      </c>
      <c r="F133" s="4"/>
    </row>
    <row r="134" spans="1:6" ht="21.75" customHeight="1">
      <c r="A134" s="4">
        <v>132</v>
      </c>
      <c r="B134" s="5" t="s">
        <v>39</v>
      </c>
      <c r="C134" s="4" t="str">
        <f>"李兰英"</f>
        <v>李兰英</v>
      </c>
      <c r="D134" s="4" t="str">
        <f t="shared" si="5"/>
        <v>女</v>
      </c>
      <c r="E134" s="4" t="str">
        <f>"1996-03-12"</f>
        <v>1996-03-12</v>
      </c>
      <c r="F134" s="4"/>
    </row>
    <row r="135" spans="1:6" ht="21.75" customHeight="1">
      <c r="A135" s="4">
        <v>133</v>
      </c>
      <c r="B135" s="5" t="s">
        <v>39</v>
      </c>
      <c r="C135" s="4" t="str">
        <f>"陈子婷"</f>
        <v>陈子婷</v>
      </c>
      <c r="D135" s="4" t="str">
        <f t="shared" si="5"/>
        <v>女</v>
      </c>
      <c r="E135" s="4" t="str">
        <f>"1996-05-01"</f>
        <v>1996-05-01</v>
      </c>
      <c r="F135" s="4"/>
    </row>
    <row r="136" spans="1:6" ht="21.75" customHeight="1">
      <c r="A136" s="4">
        <v>134</v>
      </c>
      <c r="B136" s="5" t="s">
        <v>39</v>
      </c>
      <c r="C136" s="4" t="str">
        <f>"梁雪菲"</f>
        <v>梁雪菲</v>
      </c>
      <c r="D136" s="4" t="str">
        <f t="shared" si="5"/>
        <v>女</v>
      </c>
      <c r="E136" s="4" t="str">
        <f>"1996-04-25"</f>
        <v>1996-04-25</v>
      </c>
      <c r="F136" s="4"/>
    </row>
    <row r="137" spans="1:6" ht="21.75" customHeight="1">
      <c r="A137" s="4">
        <v>135</v>
      </c>
      <c r="B137" s="5" t="s">
        <v>39</v>
      </c>
      <c r="C137" s="4" t="str">
        <f>"符佳茜"</f>
        <v>符佳茜</v>
      </c>
      <c r="D137" s="4" t="str">
        <f t="shared" si="5"/>
        <v>女</v>
      </c>
      <c r="E137" s="4" t="str">
        <f>"1997-08-09"</f>
        <v>1997-08-09</v>
      </c>
      <c r="F137" s="4"/>
    </row>
    <row r="138" spans="1:6" ht="21.75" customHeight="1">
      <c r="A138" s="4">
        <v>136</v>
      </c>
      <c r="B138" s="5" t="s">
        <v>39</v>
      </c>
      <c r="C138" s="4" t="str">
        <f>"贺田正"</f>
        <v>贺田正</v>
      </c>
      <c r="D138" s="4" t="str">
        <f t="shared" si="5"/>
        <v>女</v>
      </c>
      <c r="E138" s="4" t="str">
        <f>"1996-05-29"</f>
        <v>1996-05-29</v>
      </c>
      <c r="F138" s="4"/>
    </row>
    <row r="139" spans="1:6" ht="21.75" customHeight="1">
      <c r="A139" s="4">
        <v>137</v>
      </c>
      <c r="B139" s="5" t="s">
        <v>39</v>
      </c>
      <c r="C139" s="4" t="str">
        <f>"吉恒山"</f>
        <v>吉恒山</v>
      </c>
      <c r="D139" s="4" t="str">
        <f>"男"</f>
        <v>男</v>
      </c>
      <c r="E139" s="4" t="str">
        <f>"1997-11-19"</f>
        <v>1997-11-19</v>
      </c>
      <c r="F139" s="4"/>
    </row>
    <row r="140" spans="1:6" ht="21.75" customHeight="1">
      <c r="A140" s="4">
        <v>138</v>
      </c>
      <c r="B140" s="5" t="s">
        <v>39</v>
      </c>
      <c r="C140" s="4" t="str">
        <f>"张雪连"</f>
        <v>张雪连</v>
      </c>
      <c r="D140" s="4" t="str">
        <f>"女"</f>
        <v>女</v>
      </c>
      <c r="E140" s="4" t="str">
        <f>"1998-07-25"</f>
        <v>1998-07-25</v>
      </c>
      <c r="F140" s="4"/>
    </row>
    <row r="141" spans="1:6" ht="21.75" customHeight="1">
      <c r="A141" s="4">
        <v>139</v>
      </c>
      <c r="B141" s="5" t="s">
        <v>39</v>
      </c>
      <c r="C141" s="4" t="str">
        <f>"刘璇"</f>
        <v>刘璇</v>
      </c>
      <c r="D141" s="4" t="str">
        <f>"女"</f>
        <v>女</v>
      </c>
      <c r="E141" s="4" t="str">
        <f>"1997年03月"</f>
        <v>1997年03月</v>
      </c>
      <c r="F141" s="4"/>
    </row>
    <row r="142" spans="1:6" ht="21.75" customHeight="1">
      <c r="A142" s="4">
        <v>140</v>
      </c>
      <c r="B142" s="5" t="s">
        <v>39</v>
      </c>
      <c r="C142" s="4" t="str">
        <f>"吴婉桃"</f>
        <v>吴婉桃</v>
      </c>
      <c r="D142" s="4" t="str">
        <f>"女"</f>
        <v>女</v>
      </c>
      <c r="E142" s="4" t="str">
        <f>"1998-10-26"</f>
        <v>1998-10-26</v>
      </c>
      <c r="F142" s="4"/>
    </row>
    <row r="143" spans="1:6" ht="21.75" customHeight="1">
      <c r="A143" s="4">
        <v>141</v>
      </c>
      <c r="B143" s="5" t="s">
        <v>39</v>
      </c>
      <c r="C143" s="4" t="str">
        <f>"陈鹏"</f>
        <v>陈鹏</v>
      </c>
      <c r="D143" s="4" t="str">
        <f>"男"</f>
        <v>男</v>
      </c>
      <c r="E143" s="4" t="str">
        <f>"1998-09-11"</f>
        <v>1998-09-11</v>
      </c>
      <c r="F143" s="4"/>
    </row>
    <row r="144" spans="1:6" ht="21.75" customHeight="1">
      <c r="A144" s="4">
        <v>142</v>
      </c>
      <c r="B144" s="5" t="s">
        <v>39</v>
      </c>
      <c r="C144" s="4" t="str">
        <f>"张陵江"</f>
        <v>张陵江</v>
      </c>
      <c r="D144" s="4" t="str">
        <f>"男"</f>
        <v>男</v>
      </c>
      <c r="E144" s="4" t="str">
        <f>"1998-06-14"</f>
        <v>1998-06-14</v>
      </c>
      <c r="F144" s="4"/>
    </row>
    <row r="145" spans="1:6" ht="21.75" customHeight="1">
      <c r="A145" s="4">
        <v>143</v>
      </c>
      <c r="B145" s="5" t="s">
        <v>39</v>
      </c>
      <c r="C145" s="4" t="str">
        <f>"王海萍"</f>
        <v>王海萍</v>
      </c>
      <c r="D145" s="4" t="str">
        <f>"女"</f>
        <v>女</v>
      </c>
      <c r="E145" s="4" t="str">
        <f>"1999-02-04"</f>
        <v>1999-02-04</v>
      </c>
      <c r="F145" s="4"/>
    </row>
    <row r="146" spans="1:6" ht="21.75" customHeight="1">
      <c r="A146" s="4">
        <v>144</v>
      </c>
      <c r="B146" s="5" t="s">
        <v>39</v>
      </c>
      <c r="C146" s="4" t="str">
        <f>"孙艺晖"</f>
        <v>孙艺晖</v>
      </c>
      <c r="D146" s="4" t="str">
        <f>"女"</f>
        <v>女</v>
      </c>
      <c r="E146" s="4" t="str">
        <f>"1999-01-05"</f>
        <v>1999-01-05</v>
      </c>
      <c r="F146" s="4"/>
    </row>
    <row r="147" spans="1:6" ht="21.75" customHeight="1">
      <c r="A147" s="4">
        <v>145</v>
      </c>
      <c r="B147" s="5" t="s">
        <v>39</v>
      </c>
      <c r="C147" s="4" t="str">
        <f>"羊浩亮"</f>
        <v>羊浩亮</v>
      </c>
      <c r="D147" s="4" t="str">
        <f>"男"</f>
        <v>男</v>
      </c>
      <c r="E147" s="4" t="str">
        <f>"1998-10-26"</f>
        <v>1998-10-26</v>
      </c>
      <c r="F147" s="4"/>
    </row>
    <row r="148" spans="1:6" ht="21.75" customHeight="1">
      <c r="A148" s="4">
        <v>146</v>
      </c>
      <c r="B148" s="5" t="s">
        <v>39</v>
      </c>
      <c r="C148" s="4" t="str">
        <f>"陈嘉慧"</f>
        <v>陈嘉慧</v>
      </c>
      <c r="D148" s="4" t="str">
        <f aca="true" t="shared" si="6" ref="D148:D159">"女"</f>
        <v>女</v>
      </c>
      <c r="E148" s="4" t="str">
        <f>"1998-03-23"</f>
        <v>1998-03-23</v>
      </c>
      <c r="F148" s="4"/>
    </row>
    <row r="149" spans="1:6" ht="21.75" customHeight="1">
      <c r="A149" s="4">
        <v>147</v>
      </c>
      <c r="B149" s="5" t="s">
        <v>39</v>
      </c>
      <c r="C149" s="4" t="str">
        <f>"刘瑾"</f>
        <v>刘瑾</v>
      </c>
      <c r="D149" s="4" t="str">
        <f t="shared" si="6"/>
        <v>女</v>
      </c>
      <c r="E149" s="4" t="str">
        <f>"1998-04-04"</f>
        <v>1998-04-04</v>
      </c>
      <c r="F149" s="4"/>
    </row>
    <row r="150" spans="1:6" ht="21.75" customHeight="1">
      <c r="A150" s="4">
        <v>148</v>
      </c>
      <c r="B150" s="5" t="s">
        <v>39</v>
      </c>
      <c r="C150" s="4" t="str">
        <f>"王兰珠"</f>
        <v>王兰珠</v>
      </c>
      <c r="D150" s="4" t="str">
        <f t="shared" si="6"/>
        <v>女</v>
      </c>
      <c r="E150" s="4" t="str">
        <f>"1997-11-27"</f>
        <v>1997-11-27</v>
      </c>
      <c r="F150" s="4"/>
    </row>
    <row r="151" spans="1:6" ht="21.75" customHeight="1">
      <c r="A151" s="4">
        <v>149</v>
      </c>
      <c r="B151" s="5" t="s">
        <v>39</v>
      </c>
      <c r="C151" s="4" t="str">
        <f>"方琳"</f>
        <v>方琳</v>
      </c>
      <c r="D151" s="4" t="str">
        <f t="shared" si="6"/>
        <v>女</v>
      </c>
      <c r="E151" s="4" t="str">
        <f>"1997-10-17"</f>
        <v>1997-10-17</v>
      </c>
      <c r="F151" s="4"/>
    </row>
    <row r="152" spans="1:6" ht="21.75" customHeight="1">
      <c r="A152" s="4">
        <v>150</v>
      </c>
      <c r="B152" s="5" t="s">
        <v>39</v>
      </c>
      <c r="C152" s="4" t="str">
        <f>"杨雪燕"</f>
        <v>杨雪燕</v>
      </c>
      <c r="D152" s="4" t="str">
        <f t="shared" si="6"/>
        <v>女</v>
      </c>
      <c r="E152" s="4" t="str">
        <f>"1996-04-11"</f>
        <v>1996-04-11</v>
      </c>
      <c r="F152" s="4"/>
    </row>
    <row r="153" spans="1:6" ht="21.75" customHeight="1">
      <c r="A153" s="4">
        <v>151</v>
      </c>
      <c r="B153" s="5" t="s">
        <v>39</v>
      </c>
      <c r="C153" s="4" t="str">
        <f>"莫金丽"</f>
        <v>莫金丽</v>
      </c>
      <c r="D153" s="4" t="str">
        <f t="shared" si="6"/>
        <v>女</v>
      </c>
      <c r="E153" s="4" t="str">
        <f>"1998-05-11"</f>
        <v>1998-05-11</v>
      </c>
      <c r="F153" s="4"/>
    </row>
    <row r="154" spans="1:6" ht="21.75" customHeight="1">
      <c r="A154" s="4">
        <v>152</v>
      </c>
      <c r="B154" s="5" t="s">
        <v>39</v>
      </c>
      <c r="C154" s="4" t="str">
        <f>"陈琳元"</f>
        <v>陈琳元</v>
      </c>
      <c r="D154" s="4" t="str">
        <f t="shared" si="6"/>
        <v>女</v>
      </c>
      <c r="E154" s="4" t="str">
        <f>"2000.03"</f>
        <v>2000.03</v>
      </c>
      <c r="F154" s="4"/>
    </row>
    <row r="155" spans="1:6" ht="21.75" customHeight="1">
      <c r="A155" s="4">
        <v>153</v>
      </c>
      <c r="B155" s="5" t="s">
        <v>39</v>
      </c>
      <c r="C155" s="4" t="str">
        <f>"方宝洁"</f>
        <v>方宝洁</v>
      </c>
      <c r="D155" s="4" t="str">
        <f t="shared" si="6"/>
        <v>女</v>
      </c>
      <c r="E155" s="4" t="str">
        <f>"1997-01-10"</f>
        <v>1997-01-10</v>
      </c>
      <c r="F155" s="4"/>
    </row>
    <row r="156" spans="1:6" ht="29.25" customHeight="1">
      <c r="A156" s="4">
        <v>154</v>
      </c>
      <c r="B156" s="5" t="s">
        <v>39</v>
      </c>
      <c r="C156" s="4" t="str">
        <f>"郭素琴"</f>
        <v>郭素琴</v>
      </c>
      <c r="D156" s="4" t="str">
        <f t="shared" si="6"/>
        <v>女</v>
      </c>
      <c r="E156" s="4" t="str">
        <f>"1997-09-28"</f>
        <v>1997-09-28</v>
      </c>
      <c r="F156" s="4"/>
    </row>
    <row r="157" spans="1:6" ht="21.75" customHeight="1">
      <c r="A157" s="4">
        <v>155</v>
      </c>
      <c r="B157" s="5" t="s">
        <v>39</v>
      </c>
      <c r="C157" s="4" t="str">
        <f>"王慧婷"</f>
        <v>王慧婷</v>
      </c>
      <c r="D157" s="4" t="str">
        <f t="shared" si="6"/>
        <v>女</v>
      </c>
      <c r="E157" s="4" t="str">
        <f>"1999-09-01"</f>
        <v>1999-09-01</v>
      </c>
      <c r="F157" s="4"/>
    </row>
    <row r="158" spans="1:6" ht="21.75" customHeight="1">
      <c r="A158" s="4">
        <v>156</v>
      </c>
      <c r="B158" s="5" t="s">
        <v>39</v>
      </c>
      <c r="C158" s="4" t="str">
        <f>"何丹"</f>
        <v>何丹</v>
      </c>
      <c r="D158" s="4" t="str">
        <f t="shared" si="6"/>
        <v>女</v>
      </c>
      <c r="E158" s="4" t="str">
        <f>"1996-11-17"</f>
        <v>1996-11-17</v>
      </c>
      <c r="F158" s="4"/>
    </row>
    <row r="159" spans="1:6" ht="21.75" customHeight="1">
      <c r="A159" s="4">
        <v>157</v>
      </c>
      <c r="B159" s="5" t="s">
        <v>39</v>
      </c>
      <c r="C159" s="4" t="str">
        <f>"黄佳怡"</f>
        <v>黄佳怡</v>
      </c>
      <c r="D159" s="4" t="str">
        <f t="shared" si="6"/>
        <v>女</v>
      </c>
      <c r="E159" s="4" t="str">
        <f>"2000-01-26"</f>
        <v>2000-01-26</v>
      </c>
      <c r="F159" s="4"/>
    </row>
    <row r="160" spans="1:6" ht="21.75" customHeight="1">
      <c r="A160" s="4">
        <v>158</v>
      </c>
      <c r="B160" s="5" t="s">
        <v>39</v>
      </c>
      <c r="C160" s="4" t="str">
        <f>"文旭"</f>
        <v>文旭</v>
      </c>
      <c r="D160" s="4" t="str">
        <f>"男"</f>
        <v>男</v>
      </c>
      <c r="E160" s="4" t="str">
        <f>"1998-02-18"</f>
        <v>1998-02-18</v>
      </c>
      <c r="F160" s="4"/>
    </row>
    <row r="161" spans="1:6" ht="21.75" customHeight="1">
      <c r="A161" s="4">
        <v>159</v>
      </c>
      <c r="B161" s="5" t="s">
        <v>39</v>
      </c>
      <c r="C161" s="4" t="str">
        <f>"彭寿芬"</f>
        <v>彭寿芬</v>
      </c>
      <c r="D161" s="4" t="str">
        <f>"女"</f>
        <v>女</v>
      </c>
      <c r="E161" s="4" t="str">
        <f>"1997-11-08"</f>
        <v>1997-11-08</v>
      </c>
      <c r="F161" s="4"/>
    </row>
    <row r="162" spans="1:6" ht="21.75" customHeight="1">
      <c r="A162" s="4">
        <v>160</v>
      </c>
      <c r="B162" s="5" t="s">
        <v>39</v>
      </c>
      <c r="C162" s="4" t="str">
        <f>"刘亚妹"</f>
        <v>刘亚妹</v>
      </c>
      <c r="D162" s="4" t="str">
        <f>"女"</f>
        <v>女</v>
      </c>
      <c r="E162" s="4" t="str">
        <f>"1997-10-13"</f>
        <v>1997-10-13</v>
      </c>
      <c r="F162" s="4"/>
    </row>
    <row r="163" spans="1:6" ht="21.75" customHeight="1">
      <c r="A163" s="4">
        <v>161</v>
      </c>
      <c r="B163" s="5" t="s">
        <v>39</v>
      </c>
      <c r="C163" s="4" t="str">
        <f>"符丽君"</f>
        <v>符丽君</v>
      </c>
      <c r="D163" s="4" t="str">
        <f>"女"</f>
        <v>女</v>
      </c>
      <c r="E163" s="4" t="str">
        <f>"1997-07-21"</f>
        <v>1997-07-21</v>
      </c>
      <c r="F163" s="4"/>
    </row>
    <row r="164" spans="1:6" ht="21.75" customHeight="1">
      <c r="A164" s="4">
        <v>162</v>
      </c>
      <c r="B164" s="5" t="s">
        <v>39</v>
      </c>
      <c r="C164" s="4" t="str">
        <f>"吴福菊"</f>
        <v>吴福菊</v>
      </c>
      <c r="D164" s="4" t="str">
        <f>"女"</f>
        <v>女</v>
      </c>
      <c r="E164" s="4" t="str">
        <f>"1997-01-13"</f>
        <v>1997-01-13</v>
      </c>
      <c r="F164" s="4"/>
    </row>
    <row r="165" spans="1:6" ht="28.5" customHeight="1">
      <c r="A165" s="4">
        <v>163</v>
      </c>
      <c r="B165" s="5" t="s">
        <v>40</v>
      </c>
      <c r="C165" s="4" t="str">
        <f>"凌旭"</f>
        <v>凌旭</v>
      </c>
      <c r="D165" s="4" t="str">
        <f>"女"</f>
        <v>女</v>
      </c>
      <c r="E165" s="4" t="str">
        <f>"1997-10-13"</f>
        <v>1997-10-13</v>
      </c>
      <c r="F165" s="4"/>
    </row>
    <row r="166" spans="1:6" ht="21.75" customHeight="1">
      <c r="A166" s="4">
        <v>164</v>
      </c>
      <c r="B166" s="7" t="s">
        <v>42</v>
      </c>
      <c r="C166" s="4" t="str">
        <f>"林凡凯"</f>
        <v>林凡凯</v>
      </c>
      <c r="D166" s="4" t="str">
        <f>"男"</f>
        <v>男</v>
      </c>
      <c r="E166" s="4" t="str">
        <f>"1997-06-08"</f>
        <v>1997-06-08</v>
      </c>
      <c r="F166" s="4"/>
    </row>
    <row r="167" spans="1:6" ht="21.75" customHeight="1">
      <c r="A167" s="4">
        <v>165</v>
      </c>
      <c r="B167" s="5" t="s">
        <v>41</v>
      </c>
      <c r="C167" s="4" t="str">
        <f>"李雨峰"</f>
        <v>李雨峰</v>
      </c>
      <c r="D167" s="4" t="str">
        <f>"男"</f>
        <v>男</v>
      </c>
      <c r="E167" s="4" t="str">
        <f>"1998-05-19"</f>
        <v>1998-05-19</v>
      </c>
      <c r="F167" s="4"/>
    </row>
    <row r="168" spans="1:6" ht="21.75" customHeight="1">
      <c r="A168" s="4">
        <v>166</v>
      </c>
      <c r="B168" s="5" t="s">
        <v>41</v>
      </c>
      <c r="C168" s="4" t="str">
        <f>"王春琼"</f>
        <v>王春琼</v>
      </c>
      <c r="D168" s="4" t="str">
        <f>"女"</f>
        <v>女</v>
      </c>
      <c r="E168" s="4" t="str">
        <f>"1996-12-04"</f>
        <v>1996-12-04</v>
      </c>
      <c r="F168" s="4"/>
    </row>
    <row r="169" spans="1:6" ht="21.75" customHeight="1">
      <c r="A169" s="4">
        <v>167</v>
      </c>
      <c r="B169" s="5" t="s">
        <v>41</v>
      </c>
      <c r="C169" s="4" t="str">
        <f>"邱妍"</f>
        <v>邱妍</v>
      </c>
      <c r="D169" s="4" t="str">
        <f>"女"</f>
        <v>女</v>
      </c>
      <c r="E169" s="4" t="str">
        <f>"1997-10-17"</f>
        <v>1997-10-17</v>
      </c>
      <c r="F169" s="4"/>
    </row>
    <row r="170" spans="1:6" ht="26.25" customHeight="1">
      <c r="A170" s="4">
        <v>168</v>
      </c>
      <c r="B170" s="5" t="s">
        <v>41</v>
      </c>
      <c r="C170" s="4" t="str">
        <f>"王芳芳"</f>
        <v>王芳芳</v>
      </c>
      <c r="D170" s="4" t="str">
        <f>"女"</f>
        <v>女</v>
      </c>
      <c r="E170" s="4" t="str">
        <f>"1998-12-23"</f>
        <v>1998-12-23</v>
      </c>
      <c r="F170" s="4"/>
    </row>
    <row r="171" spans="1:6" ht="21.75" customHeight="1">
      <c r="A171" s="4">
        <v>169</v>
      </c>
      <c r="B171" s="5" t="s">
        <v>22</v>
      </c>
      <c r="C171" s="4" t="str">
        <f>"潘红宇"</f>
        <v>潘红宇</v>
      </c>
      <c r="D171" s="4" t="str">
        <f>"女"</f>
        <v>女</v>
      </c>
      <c r="E171" s="4" t="str">
        <f>"1992-07-14"</f>
        <v>1992-07-14</v>
      </c>
      <c r="F171" s="4"/>
    </row>
    <row r="172" spans="1:6" ht="21.75" customHeight="1">
      <c r="A172" s="4">
        <v>170</v>
      </c>
      <c r="B172" s="5" t="s">
        <v>22</v>
      </c>
      <c r="C172" s="4" t="str">
        <f>"胡承俊"</f>
        <v>胡承俊</v>
      </c>
      <c r="D172" s="4" t="str">
        <f>"男"</f>
        <v>男</v>
      </c>
      <c r="E172" s="4" t="str">
        <f>"1996-02-11"</f>
        <v>1996-02-11</v>
      </c>
      <c r="F172" s="4"/>
    </row>
    <row r="173" spans="1:6" ht="21.75" customHeight="1">
      <c r="A173" s="4">
        <v>171</v>
      </c>
      <c r="B173" s="5" t="s">
        <v>22</v>
      </c>
      <c r="C173" s="4" t="str">
        <f>"蔡妃"</f>
        <v>蔡妃</v>
      </c>
      <c r="D173" s="4" t="str">
        <f>"女"</f>
        <v>女</v>
      </c>
      <c r="E173" s="4" t="str">
        <f>"1987-11-07"</f>
        <v>1987-11-07</v>
      </c>
      <c r="F173" s="4"/>
    </row>
    <row r="174" spans="1:6" ht="21.75" customHeight="1">
      <c r="A174" s="4">
        <v>172</v>
      </c>
      <c r="B174" s="5" t="s">
        <v>22</v>
      </c>
      <c r="C174" s="4" t="str">
        <f>"唐跃虹"</f>
        <v>唐跃虹</v>
      </c>
      <c r="D174" s="4" t="str">
        <f>"女"</f>
        <v>女</v>
      </c>
      <c r="E174" s="4" t="str">
        <f>"1988-10-11"</f>
        <v>1988-10-11</v>
      </c>
      <c r="F174" s="4"/>
    </row>
    <row r="175" spans="1:6" ht="21.75" customHeight="1">
      <c r="A175" s="4">
        <v>173</v>
      </c>
      <c r="B175" s="5" t="s">
        <v>22</v>
      </c>
      <c r="C175" s="4" t="str">
        <f>"周亮"</f>
        <v>周亮</v>
      </c>
      <c r="D175" s="4" t="str">
        <f>"女"</f>
        <v>女</v>
      </c>
      <c r="E175" s="4" t="str">
        <f>"1991-03-05"</f>
        <v>1991-03-05</v>
      </c>
      <c r="F175" s="4"/>
    </row>
    <row r="176" spans="1:6" ht="21.75" customHeight="1">
      <c r="A176" s="4">
        <v>174</v>
      </c>
      <c r="B176" s="5" t="s">
        <v>22</v>
      </c>
      <c r="C176" s="4" t="str">
        <f>"李燕方"</f>
        <v>李燕方</v>
      </c>
      <c r="D176" s="4" t="str">
        <f>"女"</f>
        <v>女</v>
      </c>
      <c r="E176" s="4" t="str">
        <f>"1992-02-25"</f>
        <v>1992-02-25</v>
      </c>
      <c r="F176" s="4"/>
    </row>
    <row r="177" spans="1:6" ht="21.75" customHeight="1">
      <c r="A177" s="4">
        <v>175</v>
      </c>
      <c r="B177" s="5" t="s">
        <v>22</v>
      </c>
      <c r="C177" s="4" t="str">
        <f>"王光付"</f>
        <v>王光付</v>
      </c>
      <c r="D177" s="4" t="str">
        <f>"男"</f>
        <v>男</v>
      </c>
      <c r="E177" s="4" t="str">
        <f>"1988-06-05"</f>
        <v>1988-06-05</v>
      </c>
      <c r="F177" s="4"/>
    </row>
    <row r="178" spans="1:6" ht="27" customHeight="1">
      <c r="A178" s="4">
        <v>176</v>
      </c>
      <c r="B178" s="5" t="s">
        <v>22</v>
      </c>
      <c r="C178" s="4" t="str">
        <f>"曹艳华"</f>
        <v>曹艳华</v>
      </c>
      <c r="D178" s="4" t="str">
        <f aca="true" t="shared" si="7" ref="D178:D186">"女"</f>
        <v>女</v>
      </c>
      <c r="E178" s="4" t="str">
        <f>"1987-01-21"</f>
        <v>1987-01-21</v>
      </c>
      <c r="F178" s="4"/>
    </row>
    <row r="179" spans="1:6" ht="21.75" customHeight="1">
      <c r="A179" s="4">
        <v>177</v>
      </c>
      <c r="B179" s="5" t="s">
        <v>22</v>
      </c>
      <c r="C179" s="4" t="str">
        <f>"陈饶芳"</f>
        <v>陈饶芳</v>
      </c>
      <c r="D179" s="4" t="str">
        <f t="shared" si="7"/>
        <v>女</v>
      </c>
      <c r="E179" s="4" t="str">
        <f>"1991-08-08"</f>
        <v>1991-08-08</v>
      </c>
      <c r="F179" s="4"/>
    </row>
    <row r="180" spans="1:6" ht="21.75" customHeight="1">
      <c r="A180" s="4">
        <v>178</v>
      </c>
      <c r="B180" s="5" t="s">
        <v>22</v>
      </c>
      <c r="C180" s="4" t="str">
        <f>"陈小玉"</f>
        <v>陈小玉</v>
      </c>
      <c r="D180" s="4" t="str">
        <f t="shared" si="7"/>
        <v>女</v>
      </c>
      <c r="E180" s="4" t="str">
        <f>"1985-06-07"</f>
        <v>1985-06-07</v>
      </c>
      <c r="F180" s="4"/>
    </row>
    <row r="181" spans="1:6" ht="21.75" customHeight="1">
      <c r="A181" s="4">
        <v>179</v>
      </c>
      <c r="B181" s="5" t="s">
        <v>22</v>
      </c>
      <c r="C181" s="4" t="str">
        <f>"周硕"</f>
        <v>周硕</v>
      </c>
      <c r="D181" s="4" t="str">
        <f t="shared" si="7"/>
        <v>女</v>
      </c>
      <c r="E181" s="4" t="str">
        <f>"1995-03-08"</f>
        <v>1995-03-08</v>
      </c>
      <c r="F181" s="4"/>
    </row>
    <row r="182" spans="1:6" ht="21.75" customHeight="1">
      <c r="A182" s="4">
        <v>180</v>
      </c>
      <c r="B182" s="5" t="s">
        <v>22</v>
      </c>
      <c r="C182" s="4" t="str">
        <f>"陈昌蓉"</f>
        <v>陈昌蓉</v>
      </c>
      <c r="D182" s="4" t="str">
        <f t="shared" si="7"/>
        <v>女</v>
      </c>
      <c r="E182" s="4" t="str">
        <f>"1989-12-30"</f>
        <v>1989-12-30</v>
      </c>
      <c r="F182" s="4"/>
    </row>
    <row r="183" spans="1:6" ht="21.75" customHeight="1">
      <c r="A183" s="4">
        <v>181</v>
      </c>
      <c r="B183" s="5" t="s">
        <v>22</v>
      </c>
      <c r="C183" s="4" t="str">
        <f>"蒙惠芬"</f>
        <v>蒙惠芬</v>
      </c>
      <c r="D183" s="4" t="str">
        <f t="shared" si="7"/>
        <v>女</v>
      </c>
      <c r="E183" s="4" t="str">
        <f>"1992-02-25"</f>
        <v>1992-02-25</v>
      </c>
      <c r="F183" s="4"/>
    </row>
    <row r="184" spans="1:6" ht="21.75" customHeight="1">
      <c r="A184" s="4">
        <v>182</v>
      </c>
      <c r="B184" s="5" t="s">
        <v>23</v>
      </c>
      <c r="C184" s="4" t="str">
        <f>"张芸"</f>
        <v>张芸</v>
      </c>
      <c r="D184" s="4" t="str">
        <f t="shared" si="7"/>
        <v>女</v>
      </c>
      <c r="E184" s="4" t="str">
        <f>"1997-12-27"</f>
        <v>1997-12-27</v>
      </c>
      <c r="F184" s="4"/>
    </row>
    <row r="185" spans="1:6" ht="21.75" customHeight="1">
      <c r="A185" s="4">
        <v>183</v>
      </c>
      <c r="B185" s="5" t="s">
        <v>23</v>
      </c>
      <c r="C185" s="4" t="str">
        <f>"王瑾人"</f>
        <v>王瑾人</v>
      </c>
      <c r="D185" s="4" t="str">
        <f t="shared" si="7"/>
        <v>女</v>
      </c>
      <c r="E185" s="4" t="str">
        <f>"1999-08-06"</f>
        <v>1999-08-06</v>
      </c>
      <c r="F185" s="4"/>
    </row>
    <row r="186" spans="1:6" ht="21.75" customHeight="1">
      <c r="A186" s="4">
        <v>184</v>
      </c>
      <c r="B186" s="5" t="s">
        <v>23</v>
      </c>
      <c r="C186" s="4" t="str">
        <f>"李祖晖"</f>
        <v>李祖晖</v>
      </c>
      <c r="D186" s="4" t="str">
        <f t="shared" si="7"/>
        <v>女</v>
      </c>
      <c r="E186" s="4" t="str">
        <f>"1999-01"</f>
        <v>1999-01</v>
      </c>
      <c r="F186" s="4"/>
    </row>
    <row r="187" spans="1:6" ht="21.75" customHeight="1">
      <c r="A187" s="4">
        <v>185</v>
      </c>
      <c r="B187" s="5" t="s">
        <v>23</v>
      </c>
      <c r="C187" s="4" t="str">
        <f>"韦新阳"</f>
        <v>韦新阳</v>
      </c>
      <c r="D187" s="4" t="str">
        <f>"男"</f>
        <v>男</v>
      </c>
      <c r="E187" s="4" t="str">
        <f>"1997-07-09"</f>
        <v>1997-07-09</v>
      </c>
      <c r="F187" s="4"/>
    </row>
    <row r="188" spans="1:6" ht="21.75" customHeight="1">
      <c r="A188" s="4">
        <v>186</v>
      </c>
      <c r="B188" s="5" t="s">
        <v>23</v>
      </c>
      <c r="C188" s="4" t="str">
        <f>"胡小玉"</f>
        <v>胡小玉</v>
      </c>
      <c r="D188" s="4" t="str">
        <f>"女"</f>
        <v>女</v>
      </c>
      <c r="E188" s="4" t="str">
        <f>"1997-11-16"</f>
        <v>1997-11-16</v>
      </c>
      <c r="F188" s="4"/>
    </row>
    <row r="189" spans="1:6" ht="21.75" customHeight="1">
      <c r="A189" s="4">
        <v>187</v>
      </c>
      <c r="B189" s="5" t="s">
        <v>23</v>
      </c>
      <c r="C189" s="4" t="str">
        <f>"李嘉安"</f>
        <v>李嘉安</v>
      </c>
      <c r="D189" s="4" t="str">
        <f>"男"</f>
        <v>男</v>
      </c>
      <c r="E189" s="4" t="str">
        <f>"1998-10-07"</f>
        <v>1998-10-07</v>
      </c>
      <c r="F189" s="4"/>
    </row>
    <row r="190" spans="1:6" ht="21.75" customHeight="1">
      <c r="A190" s="4">
        <v>188</v>
      </c>
      <c r="B190" s="5" t="s">
        <v>23</v>
      </c>
      <c r="C190" s="4" t="str">
        <f>"何关辉"</f>
        <v>何关辉</v>
      </c>
      <c r="D190" s="4" t="str">
        <f>"男"</f>
        <v>男</v>
      </c>
      <c r="E190" s="4" t="str">
        <f>"1999-12-24"</f>
        <v>1999-12-24</v>
      </c>
      <c r="F190" s="4"/>
    </row>
    <row r="191" spans="1:6" ht="21.75" customHeight="1">
      <c r="A191" s="4">
        <v>189</v>
      </c>
      <c r="B191" s="5" t="s">
        <v>24</v>
      </c>
      <c r="C191" s="4" t="str">
        <f>"林佳栅"</f>
        <v>林佳栅</v>
      </c>
      <c r="D191" s="4" t="str">
        <f>"女"</f>
        <v>女</v>
      </c>
      <c r="E191" s="4" t="str">
        <f>"1991-01-06"</f>
        <v>1991-01-06</v>
      </c>
      <c r="F191" s="4"/>
    </row>
    <row r="192" spans="1:6" ht="21.75" customHeight="1">
      <c r="A192" s="4">
        <v>190</v>
      </c>
      <c r="B192" s="5" t="s">
        <v>24</v>
      </c>
      <c r="C192" s="4" t="str">
        <f>"陈嫔"</f>
        <v>陈嫔</v>
      </c>
      <c r="D192" s="4" t="str">
        <f>"女"</f>
        <v>女</v>
      </c>
      <c r="E192" s="4" t="str">
        <f>"1994-03-23"</f>
        <v>1994-03-23</v>
      </c>
      <c r="F192" s="4"/>
    </row>
    <row r="193" spans="1:6" ht="21.75" customHeight="1">
      <c r="A193" s="4">
        <v>191</v>
      </c>
      <c r="B193" s="5" t="s">
        <v>24</v>
      </c>
      <c r="C193" s="4" t="str">
        <f>"程阳"</f>
        <v>程阳</v>
      </c>
      <c r="D193" s="4" t="str">
        <f>"女"</f>
        <v>女</v>
      </c>
      <c r="E193" s="4" t="str">
        <f>"1988-02-29"</f>
        <v>1988-02-29</v>
      </c>
      <c r="F193" s="4"/>
    </row>
    <row r="194" spans="1:6" ht="21.75" customHeight="1">
      <c r="A194" s="4">
        <v>192</v>
      </c>
      <c r="B194" s="5" t="s">
        <v>24</v>
      </c>
      <c r="C194" s="4" t="str">
        <f>"曾德升"</f>
        <v>曾德升</v>
      </c>
      <c r="D194" s="4" t="str">
        <f>"男"</f>
        <v>男</v>
      </c>
      <c r="E194" s="4" t="str">
        <f>"1997-01-09"</f>
        <v>1997-01-09</v>
      </c>
      <c r="F194" s="4"/>
    </row>
    <row r="195" spans="1:6" ht="21.75" customHeight="1">
      <c r="A195" s="4">
        <v>193</v>
      </c>
      <c r="B195" s="5" t="s">
        <v>24</v>
      </c>
      <c r="C195" s="4" t="str">
        <f>"钟江莹"</f>
        <v>钟江莹</v>
      </c>
      <c r="D195" s="4" t="str">
        <f>"女"</f>
        <v>女</v>
      </c>
      <c r="E195" s="4" t="str">
        <f>"1991-03-08"</f>
        <v>1991-03-08</v>
      </c>
      <c r="F195" s="4"/>
    </row>
    <row r="196" spans="1:6" ht="21.75" customHeight="1">
      <c r="A196" s="4">
        <v>194</v>
      </c>
      <c r="B196" s="5" t="s">
        <v>24</v>
      </c>
      <c r="C196" s="4" t="str">
        <f>"陈信茹"</f>
        <v>陈信茹</v>
      </c>
      <c r="D196" s="4" t="str">
        <f>"女"</f>
        <v>女</v>
      </c>
      <c r="E196" s="4" t="str">
        <f>"1995-09-30"</f>
        <v>1995-09-30</v>
      </c>
      <c r="F196" s="4"/>
    </row>
    <row r="197" spans="1:6" ht="21.75" customHeight="1">
      <c r="A197" s="4">
        <v>195</v>
      </c>
      <c r="B197" s="5" t="s">
        <v>24</v>
      </c>
      <c r="C197" s="4" t="str">
        <f>"李特"</f>
        <v>李特</v>
      </c>
      <c r="D197" s="4" t="str">
        <f>"男"</f>
        <v>男</v>
      </c>
      <c r="E197" s="4" t="str">
        <f>"1990-01-01"</f>
        <v>1990-01-01</v>
      </c>
      <c r="F197" s="4"/>
    </row>
    <row r="198" spans="1:6" ht="21.75" customHeight="1">
      <c r="A198" s="4">
        <v>196</v>
      </c>
      <c r="B198" s="5" t="s">
        <v>24</v>
      </c>
      <c r="C198" s="4" t="str">
        <f>"王洁莹"</f>
        <v>王洁莹</v>
      </c>
      <c r="D198" s="4" t="str">
        <f>"女"</f>
        <v>女</v>
      </c>
      <c r="E198" s="4" t="str">
        <f>"1992-05-08"</f>
        <v>1992-05-08</v>
      </c>
      <c r="F198" s="4"/>
    </row>
    <row r="199" spans="1:6" ht="21.75" customHeight="1">
      <c r="A199" s="4">
        <v>197</v>
      </c>
      <c r="B199" s="5" t="s">
        <v>25</v>
      </c>
      <c r="C199" s="4" t="str">
        <f>"宁兆媛"</f>
        <v>宁兆媛</v>
      </c>
      <c r="D199" s="4" t="str">
        <f>"女"</f>
        <v>女</v>
      </c>
      <c r="E199" s="4" t="str">
        <f>"1989-07-20"</f>
        <v>1989-07-20</v>
      </c>
      <c r="F199" s="4"/>
    </row>
    <row r="200" spans="1:6" ht="21.75" customHeight="1">
      <c r="A200" s="4">
        <v>198</v>
      </c>
      <c r="B200" s="5" t="s">
        <v>25</v>
      </c>
      <c r="C200" s="4" t="str">
        <f>"邱相儒"</f>
        <v>邱相儒</v>
      </c>
      <c r="D200" s="4" t="str">
        <f>"男"</f>
        <v>男</v>
      </c>
      <c r="E200" s="4" t="str">
        <f>"1992-03-21"</f>
        <v>1992-03-21</v>
      </c>
      <c r="F200" s="4"/>
    </row>
    <row r="201" spans="1:6" ht="21.75" customHeight="1">
      <c r="A201" s="4">
        <v>199</v>
      </c>
      <c r="B201" s="5" t="s">
        <v>25</v>
      </c>
      <c r="C201" s="4" t="str">
        <f>"李娆靖"</f>
        <v>李娆靖</v>
      </c>
      <c r="D201" s="4" t="str">
        <f>"女"</f>
        <v>女</v>
      </c>
      <c r="E201" s="4" t="str">
        <f>"1992-01-23"</f>
        <v>1992-01-23</v>
      </c>
      <c r="F201" s="4"/>
    </row>
    <row r="202" spans="1:6" ht="21.75" customHeight="1">
      <c r="A202" s="4">
        <v>200</v>
      </c>
      <c r="B202" s="5" t="s">
        <v>25</v>
      </c>
      <c r="C202" s="4" t="str">
        <f>"梁颖"</f>
        <v>梁颖</v>
      </c>
      <c r="D202" s="4" t="str">
        <f>"女"</f>
        <v>女</v>
      </c>
      <c r="E202" s="4" t="str">
        <f>"1993-02-17"</f>
        <v>1993-02-17</v>
      </c>
      <c r="F202" s="4"/>
    </row>
    <row r="203" spans="1:6" ht="21.75" customHeight="1">
      <c r="A203" s="4">
        <v>201</v>
      </c>
      <c r="B203" s="5" t="s">
        <v>25</v>
      </c>
      <c r="C203" s="4" t="str">
        <f>"胡江雪"</f>
        <v>胡江雪</v>
      </c>
      <c r="D203" s="4" t="str">
        <f>"女"</f>
        <v>女</v>
      </c>
      <c r="E203" s="4" t="str">
        <f>"1993-10-09"</f>
        <v>1993-10-09</v>
      </c>
      <c r="F203" s="4"/>
    </row>
    <row r="204" spans="1:6" ht="30" customHeight="1">
      <c r="A204" s="4">
        <v>202</v>
      </c>
      <c r="B204" s="5" t="s">
        <v>25</v>
      </c>
      <c r="C204" s="4" t="str">
        <f>"吉才晶"</f>
        <v>吉才晶</v>
      </c>
      <c r="D204" s="4" t="str">
        <f>"女"</f>
        <v>女</v>
      </c>
      <c r="E204" s="4" t="str">
        <f>"1992-05-06"</f>
        <v>1992-05-06</v>
      </c>
      <c r="F204" s="4"/>
    </row>
    <row r="205" spans="1:6" ht="29.25" customHeight="1">
      <c r="A205" s="4">
        <v>203</v>
      </c>
      <c r="B205" s="5" t="s">
        <v>25</v>
      </c>
      <c r="C205" s="4" t="str">
        <f>"何博斯"</f>
        <v>何博斯</v>
      </c>
      <c r="D205" s="4" t="str">
        <f>"女"</f>
        <v>女</v>
      </c>
      <c r="E205" s="4" t="str">
        <f>"1991-10-11"</f>
        <v>1991-10-11</v>
      </c>
      <c r="F205" s="4"/>
    </row>
    <row r="206" spans="1:6" ht="30" customHeight="1">
      <c r="A206" s="4">
        <v>204</v>
      </c>
      <c r="B206" s="5" t="s">
        <v>25</v>
      </c>
      <c r="C206" s="4" t="str">
        <f>"陈世豪"</f>
        <v>陈世豪</v>
      </c>
      <c r="D206" s="4" t="str">
        <f>"男"</f>
        <v>男</v>
      </c>
      <c r="E206" s="4" t="str">
        <f>"1989-08-15"</f>
        <v>1989-08-15</v>
      </c>
      <c r="F206" s="4"/>
    </row>
    <row r="207" spans="1:6" ht="34.5" customHeight="1">
      <c r="A207" s="4">
        <v>205</v>
      </c>
      <c r="B207" s="5" t="s">
        <v>25</v>
      </c>
      <c r="C207" s="4" t="str">
        <f>"周帆斌"</f>
        <v>周帆斌</v>
      </c>
      <c r="D207" s="4" t="str">
        <f>"男"</f>
        <v>男</v>
      </c>
      <c r="E207" s="4" t="str">
        <f>"1987-10-07"</f>
        <v>1987-10-07</v>
      </c>
      <c r="F207" s="4"/>
    </row>
    <row r="208" spans="1:6" ht="21.75" customHeight="1">
      <c r="A208" s="4">
        <v>206</v>
      </c>
      <c r="B208" s="5" t="s">
        <v>25</v>
      </c>
      <c r="C208" s="4" t="str">
        <f>"刘芳"</f>
        <v>刘芳</v>
      </c>
      <c r="D208" s="4" t="str">
        <f aca="true" t="shared" si="8" ref="D208:D221">"女"</f>
        <v>女</v>
      </c>
      <c r="E208" s="4" t="str">
        <f>"1988-10-07"</f>
        <v>1988-10-07</v>
      </c>
      <c r="F208" s="4"/>
    </row>
    <row r="209" spans="1:6" ht="28.5" customHeight="1">
      <c r="A209" s="4">
        <v>207</v>
      </c>
      <c r="B209" s="5" t="s">
        <v>25</v>
      </c>
      <c r="C209" s="4" t="str">
        <f>"王惠莲"</f>
        <v>王惠莲</v>
      </c>
      <c r="D209" s="4" t="str">
        <f t="shared" si="8"/>
        <v>女</v>
      </c>
      <c r="E209" s="4" t="str">
        <f>"1990-02-20"</f>
        <v>1990-02-20</v>
      </c>
      <c r="F209" s="4"/>
    </row>
    <row r="210" spans="1:6" ht="21.75" customHeight="1">
      <c r="A210" s="4">
        <v>208</v>
      </c>
      <c r="B210" s="5" t="s">
        <v>25</v>
      </c>
      <c r="C210" s="4" t="str">
        <f>"林书芳"</f>
        <v>林书芳</v>
      </c>
      <c r="D210" s="4" t="str">
        <f t="shared" si="8"/>
        <v>女</v>
      </c>
      <c r="E210" s="4" t="str">
        <f>"1992-11-09"</f>
        <v>1992-11-09</v>
      </c>
      <c r="F210" s="4"/>
    </row>
    <row r="211" spans="1:6" ht="21.75" customHeight="1">
      <c r="A211" s="4">
        <v>209</v>
      </c>
      <c r="B211" s="5" t="s">
        <v>25</v>
      </c>
      <c r="C211" s="4" t="str">
        <f>"高昌梅"</f>
        <v>高昌梅</v>
      </c>
      <c r="D211" s="4" t="str">
        <f t="shared" si="8"/>
        <v>女</v>
      </c>
      <c r="E211" s="4" t="str">
        <f>"1993-12-21"</f>
        <v>1993-12-21</v>
      </c>
      <c r="F211" s="4"/>
    </row>
    <row r="212" spans="1:6" ht="21.75" customHeight="1">
      <c r="A212" s="4">
        <v>210</v>
      </c>
      <c r="B212" s="5" t="s">
        <v>25</v>
      </c>
      <c r="C212" s="4" t="str">
        <f>"郑暖丽"</f>
        <v>郑暖丽</v>
      </c>
      <c r="D212" s="4" t="str">
        <f t="shared" si="8"/>
        <v>女</v>
      </c>
      <c r="E212" s="4" t="str">
        <f>"1988-05-18"</f>
        <v>1988-05-18</v>
      </c>
      <c r="F212" s="4"/>
    </row>
    <row r="213" spans="1:6" ht="21.75" customHeight="1">
      <c r="A213" s="4">
        <v>211</v>
      </c>
      <c r="B213" s="5" t="s">
        <v>25</v>
      </c>
      <c r="C213" s="4" t="str">
        <f>"金海玉"</f>
        <v>金海玉</v>
      </c>
      <c r="D213" s="4" t="str">
        <f t="shared" si="8"/>
        <v>女</v>
      </c>
      <c r="E213" s="4" t="str">
        <f>"1989-01-22"</f>
        <v>1989-01-22</v>
      </c>
      <c r="F213" s="4"/>
    </row>
    <row r="214" spans="1:6" ht="27" customHeight="1">
      <c r="A214" s="4">
        <v>212</v>
      </c>
      <c r="B214" s="5" t="s">
        <v>25</v>
      </c>
      <c r="C214" s="4" t="str">
        <f>"梁其娇"</f>
        <v>梁其娇</v>
      </c>
      <c r="D214" s="4" t="str">
        <f t="shared" si="8"/>
        <v>女</v>
      </c>
      <c r="E214" s="4" t="str">
        <f>"1994-11-17"</f>
        <v>1994-11-17</v>
      </c>
      <c r="F214" s="4"/>
    </row>
    <row r="215" spans="1:6" ht="27" customHeight="1">
      <c r="A215" s="4">
        <v>213</v>
      </c>
      <c r="B215" s="5" t="s">
        <v>25</v>
      </c>
      <c r="C215" s="4" t="str">
        <f>"孙金蕾"</f>
        <v>孙金蕾</v>
      </c>
      <c r="D215" s="4" t="str">
        <f t="shared" si="8"/>
        <v>女</v>
      </c>
      <c r="E215" s="4" t="str">
        <f>"1993-02-15"</f>
        <v>1993-02-15</v>
      </c>
      <c r="F215" s="4"/>
    </row>
    <row r="216" spans="1:6" ht="21.75" customHeight="1">
      <c r="A216" s="4">
        <v>214</v>
      </c>
      <c r="B216" s="5" t="s">
        <v>25</v>
      </c>
      <c r="C216" s="4" t="str">
        <f>"王妹如"</f>
        <v>王妹如</v>
      </c>
      <c r="D216" s="4" t="str">
        <f t="shared" si="8"/>
        <v>女</v>
      </c>
      <c r="E216" s="4" t="str">
        <f>"1989-12-11"</f>
        <v>1989-12-11</v>
      </c>
      <c r="F216" s="4"/>
    </row>
    <row r="217" spans="1:6" ht="21.75" customHeight="1">
      <c r="A217" s="4">
        <v>215</v>
      </c>
      <c r="B217" s="5" t="s">
        <v>25</v>
      </c>
      <c r="C217" s="4" t="str">
        <f>"符丹虹"</f>
        <v>符丹虹</v>
      </c>
      <c r="D217" s="4" t="str">
        <f t="shared" si="8"/>
        <v>女</v>
      </c>
      <c r="E217" s="4" t="str">
        <f>"1991-11-11"</f>
        <v>1991-11-11</v>
      </c>
      <c r="F217" s="4"/>
    </row>
    <row r="218" spans="1:6" ht="21.75" customHeight="1">
      <c r="A218" s="4">
        <v>216</v>
      </c>
      <c r="B218" s="5" t="s">
        <v>25</v>
      </c>
      <c r="C218" s="4" t="str">
        <f>"王秀霞"</f>
        <v>王秀霞</v>
      </c>
      <c r="D218" s="4" t="str">
        <f t="shared" si="8"/>
        <v>女</v>
      </c>
      <c r="E218" s="4" t="str">
        <f>"1994-06-22"</f>
        <v>1994-06-22</v>
      </c>
      <c r="F218" s="4"/>
    </row>
    <row r="219" spans="1:6" ht="21.75" customHeight="1">
      <c r="A219" s="4">
        <v>217</v>
      </c>
      <c r="B219" s="5" t="s">
        <v>25</v>
      </c>
      <c r="C219" s="4" t="str">
        <f>"王弟"</f>
        <v>王弟</v>
      </c>
      <c r="D219" s="4" t="str">
        <f t="shared" si="8"/>
        <v>女</v>
      </c>
      <c r="E219" s="4" t="str">
        <f>"1986-01-17"</f>
        <v>1986-01-17</v>
      </c>
      <c r="F219" s="4"/>
    </row>
    <row r="220" spans="1:6" ht="21.75" customHeight="1">
      <c r="A220" s="4">
        <v>218</v>
      </c>
      <c r="B220" s="5" t="s">
        <v>25</v>
      </c>
      <c r="C220" s="4" t="str">
        <f>"陈奕芸"</f>
        <v>陈奕芸</v>
      </c>
      <c r="D220" s="4" t="str">
        <f t="shared" si="8"/>
        <v>女</v>
      </c>
      <c r="E220" s="4" t="str">
        <f>"1993-08-27"</f>
        <v>1993-08-27</v>
      </c>
      <c r="F220" s="4"/>
    </row>
    <row r="221" spans="1:6" ht="21.75" customHeight="1">
      <c r="A221" s="4">
        <v>219</v>
      </c>
      <c r="B221" s="5" t="s">
        <v>25</v>
      </c>
      <c r="C221" s="4" t="str">
        <f>"陈海兰"</f>
        <v>陈海兰</v>
      </c>
      <c r="D221" s="4" t="str">
        <f t="shared" si="8"/>
        <v>女</v>
      </c>
      <c r="E221" s="4" t="str">
        <f>"1987-11-08"</f>
        <v>1987-11-08</v>
      </c>
      <c r="F221" s="4"/>
    </row>
    <row r="222" spans="1:6" ht="35.25" customHeight="1">
      <c r="A222" s="4">
        <v>220</v>
      </c>
      <c r="B222" s="5" t="s">
        <v>26</v>
      </c>
      <c r="C222" s="4" t="str">
        <f>"王文举"</f>
        <v>王文举</v>
      </c>
      <c r="D222" s="4" t="str">
        <f>"男"</f>
        <v>男</v>
      </c>
      <c r="E222" s="4" t="str">
        <f>"1995-03-14"</f>
        <v>1995-03-14</v>
      </c>
      <c r="F222" s="4"/>
    </row>
    <row r="223" spans="1:6" ht="29.25" customHeight="1">
      <c r="A223" s="4">
        <v>221</v>
      </c>
      <c r="B223" s="5" t="s">
        <v>26</v>
      </c>
      <c r="C223" s="4" t="str">
        <f>"汪世杰"</f>
        <v>汪世杰</v>
      </c>
      <c r="D223" s="4" t="str">
        <f>"男"</f>
        <v>男</v>
      </c>
      <c r="E223" s="4" t="str">
        <f>"1998-11-16"</f>
        <v>1998-11-16</v>
      </c>
      <c r="F223" s="4"/>
    </row>
    <row r="224" spans="1:6" ht="30" customHeight="1">
      <c r="A224" s="4">
        <v>222</v>
      </c>
      <c r="B224" s="5" t="s">
        <v>26</v>
      </c>
      <c r="C224" s="4" t="str">
        <f>"王祚龙"</f>
        <v>王祚龙</v>
      </c>
      <c r="D224" s="4" t="str">
        <f>"男"</f>
        <v>男</v>
      </c>
      <c r="E224" s="4" t="str">
        <f>"1996-05-26"</f>
        <v>1996-05-26</v>
      </c>
      <c r="F224" s="4"/>
    </row>
    <row r="225" spans="1:6" ht="29.25" customHeight="1">
      <c r="A225" s="4">
        <v>223</v>
      </c>
      <c r="B225" s="5" t="s">
        <v>26</v>
      </c>
      <c r="C225" s="4" t="str">
        <f>"王吉"</f>
        <v>王吉</v>
      </c>
      <c r="D225" s="4" t="str">
        <f>"女"</f>
        <v>女</v>
      </c>
      <c r="E225" s="4" t="str">
        <f>"1995-08-08"</f>
        <v>1995-08-08</v>
      </c>
      <c r="F225" s="4"/>
    </row>
    <row r="226" spans="1:6" ht="38.25" customHeight="1">
      <c r="A226" s="4">
        <v>224</v>
      </c>
      <c r="B226" s="5" t="s">
        <v>27</v>
      </c>
      <c r="C226" s="4" t="str">
        <f>"李儒强"</f>
        <v>李儒强</v>
      </c>
      <c r="D226" s="4" t="str">
        <f>"男"</f>
        <v>男</v>
      </c>
      <c r="E226" s="4" t="str">
        <f>"1991-10-06"</f>
        <v>1991-10-06</v>
      </c>
      <c r="F226" s="4"/>
    </row>
    <row r="227" spans="1:6" ht="27.75" customHeight="1">
      <c r="A227" s="4">
        <v>225</v>
      </c>
      <c r="B227" s="5" t="s">
        <v>27</v>
      </c>
      <c r="C227" s="4" t="str">
        <f>"李晶晶"</f>
        <v>李晶晶</v>
      </c>
      <c r="D227" s="4" t="str">
        <f>"女"</f>
        <v>女</v>
      </c>
      <c r="E227" s="4" t="str">
        <f>"1993-12-23"</f>
        <v>1993-12-23</v>
      </c>
      <c r="F227" s="4"/>
    </row>
    <row r="228" spans="1:6" ht="32.25" customHeight="1">
      <c r="A228" s="4">
        <v>226</v>
      </c>
      <c r="B228" s="5" t="s">
        <v>27</v>
      </c>
      <c r="C228" s="4" t="str">
        <f>"谢堂茂"</f>
        <v>谢堂茂</v>
      </c>
      <c r="D228" s="4" t="str">
        <f>"男"</f>
        <v>男</v>
      </c>
      <c r="E228" s="4" t="str">
        <f>"1997-06-30"</f>
        <v>1997-06-30</v>
      </c>
      <c r="F228" s="4"/>
    </row>
  </sheetData>
  <sheetProtection password="E9DF" sheet="1"/>
  <mergeCells count="1">
    <mergeCell ref="A1:F1"/>
  </mergeCells>
  <printOptions/>
  <pageMargins left="0.1968503937007874" right="0.15748031496062992" top="0.3937007874015748" bottom="0.2755905511811024" header="0.2362204724409449" footer="0.15748031496062992"/>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2021-12-14T01:50:04Z</cp:lastPrinted>
  <dcterms:created xsi:type="dcterms:W3CDTF">2021-12-03T03:54:33Z</dcterms:created>
  <dcterms:modified xsi:type="dcterms:W3CDTF">2021-12-17T03:35:03Z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89FF2677036B492F86E8D3C69FA675CD</vt:lpwstr>
  </property>
  <property fmtid="{D5CDD505-2E9C-101B-9397-08002B2CF9AE}" pid="3" name="KSOProductBuildVer">
    <vt:lpwstr>2052-11.1.0.11115</vt:lpwstr>
  </property>
</Properties>
</file>