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(合格）海口市秀英区赴海南师范大学面向2021年师范类应届毕业" sheetId="1" r:id="rId1"/>
  </sheets>
  <definedNames>
    <definedName name="_xlnm._FilterDatabase" localSheetId="0" hidden="1">'(合格）海口市秀英区赴海南师范大学面向2021年师范类应届毕业'!$A$2:$E$515</definedName>
  </definedNames>
  <calcPr fullCalcOnLoad="1"/>
</workbook>
</file>

<file path=xl/sharedStrings.xml><?xml version="1.0" encoding="utf-8"?>
<sst xmlns="http://schemas.openxmlformats.org/spreadsheetml/2006/main" count="519" uniqueCount="16">
  <si>
    <t>海口市秀英区赴海南师范大学面向2021年师范类应届毕业生公开招聘教师资格初审合格名单</t>
  </si>
  <si>
    <t>序号</t>
  </si>
  <si>
    <t>报考号</t>
  </si>
  <si>
    <t>报考岗位</t>
  </si>
  <si>
    <t>姓名</t>
  </si>
  <si>
    <t>性别</t>
  </si>
  <si>
    <t>0101_中学语文</t>
  </si>
  <si>
    <t>0102_中学英语</t>
  </si>
  <si>
    <t>0103_中学数学</t>
  </si>
  <si>
    <t>0104_中学生物</t>
  </si>
  <si>
    <t>0105_中学历史</t>
  </si>
  <si>
    <t>0106_中学物理</t>
  </si>
  <si>
    <t>0107_中学地理</t>
  </si>
  <si>
    <t>0201_小学语文</t>
  </si>
  <si>
    <t>0202_小学数学</t>
  </si>
  <si>
    <t>0203_小学英语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</si>
</sst>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6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5"/>
  <sheetViews>
    <sheetView tabSelected="1" workbookViewId="0" topLeftCell="A1">
      <selection activeCell="A1" sqref="A1:E1"/>
    </sheetView>
  </sheetViews>
  <sheetFormatPr defaultColWidth="9.00390625" defaultRowHeight="30" customHeight="1"/>
  <cols>
    <col min="1" max="1" width="9.00390625" style="2" customWidth="1"/>
    <col min="2" max="2" width="27.140625" style="2" customWidth="1"/>
    <col min="3" max="3" width="14.421875" style="2" customWidth="1"/>
    <col min="4" max="16384" width="9.00390625" style="2" customWidth="1"/>
  </cols>
  <sheetData>
    <row r="1" spans="1:5" ht="60" customHeight="1">
      <c r="A1" s="3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6" t="str">
        <f>"299620210525094206104492"</f>
        <v>299620210525094206104492</v>
      </c>
      <c r="C3" s="6" t="s">
        <v>6</v>
      </c>
      <c r="D3" s="6" t="str">
        <f>"庞卓丽"</f>
        <v>庞卓丽</v>
      </c>
      <c r="E3" s="6" t="str">
        <f aca="true" t="shared" si="0" ref="E3:E20">"女"</f>
        <v>女</v>
      </c>
    </row>
    <row r="4" spans="1:5" ht="30" customHeight="1">
      <c r="A4" s="6">
        <v>2</v>
      </c>
      <c r="B4" s="6" t="str">
        <f>"299620210525101559104690"</f>
        <v>299620210525101559104690</v>
      </c>
      <c r="C4" s="6" t="s">
        <v>6</v>
      </c>
      <c r="D4" s="6" t="str">
        <f>"苏滢源"</f>
        <v>苏滢源</v>
      </c>
      <c r="E4" s="6" t="str">
        <f t="shared" si="0"/>
        <v>女</v>
      </c>
    </row>
    <row r="5" spans="1:5" ht="30" customHeight="1">
      <c r="A5" s="6">
        <v>3</v>
      </c>
      <c r="B5" s="6" t="str">
        <f>"299620210525105940104962"</f>
        <v>299620210525105940104962</v>
      </c>
      <c r="C5" s="6" t="s">
        <v>6</v>
      </c>
      <c r="D5" s="6" t="str">
        <f>"陈文婷"</f>
        <v>陈文婷</v>
      </c>
      <c r="E5" s="6" t="str">
        <f t="shared" si="0"/>
        <v>女</v>
      </c>
    </row>
    <row r="6" spans="1:5" ht="30" customHeight="1">
      <c r="A6" s="6">
        <v>4</v>
      </c>
      <c r="B6" s="6" t="str">
        <f>"299620210525123047105337"</f>
        <v>299620210525123047105337</v>
      </c>
      <c r="C6" s="6" t="s">
        <v>6</v>
      </c>
      <c r="D6" s="6" t="str">
        <f>"刘淑艳"</f>
        <v>刘淑艳</v>
      </c>
      <c r="E6" s="6" t="str">
        <f t="shared" si="0"/>
        <v>女</v>
      </c>
    </row>
    <row r="7" spans="1:5" ht="30" customHeight="1">
      <c r="A7" s="6">
        <v>5</v>
      </c>
      <c r="B7" s="6" t="str">
        <f>"299620210525191947106315"</f>
        <v>299620210525191947106315</v>
      </c>
      <c r="C7" s="6" t="s">
        <v>6</v>
      </c>
      <c r="D7" s="6" t="str">
        <f>"王晓晓"</f>
        <v>王晓晓</v>
      </c>
      <c r="E7" s="6" t="str">
        <f t="shared" si="0"/>
        <v>女</v>
      </c>
    </row>
    <row r="8" spans="1:5" ht="30" customHeight="1">
      <c r="A8" s="6">
        <v>6</v>
      </c>
      <c r="B8" s="6" t="str">
        <f>"299620210525225608106815"</f>
        <v>299620210525225608106815</v>
      </c>
      <c r="C8" s="6" t="s">
        <v>6</v>
      </c>
      <c r="D8" s="6" t="str">
        <f>"陈心源"</f>
        <v>陈心源</v>
      </c>
      <c r="E8" s="6" t="str">
        <f t="shared" si="0"/>
        <v>女</v>
      </c>
    </row>
    <row r="9" spans="1:5" ht="30" customHeight="1">
      <c r="A9" s="6">
        <v>7</v>
      </c>
      <c r="B9" s="6" t="str">
        <f>"299620210526091734107094"</f>
        <v>299620210526091734107094</v>
      </c>
      <c r="C9" s="6" t="s">
        <v>6</v>
      </c>
      <c r="D9" s="6" t="str">
        <f>"林静"</f>
        <v>林静</v>
      </c>
      <c r="E9" s="6" t="str">
        <f t="shared" si="0"/>
        <v>女</v>
      </c>
    </row>
    <row r="10" spans="1:5" ht="30" customHeight="1">
      <c r="A10" s="6">
        <v>8</v>
      </c>
      <c r="B10" s="6" t="str">
        <f>"299620210526102500107267"</f>
        <v>299620210526102500107267</v>
      </c>
      <c r="C10" s="6" t="s">
        <v>6</v>
      </c>
      <c r="D10" s="6" t="str">
        <f>"陈甚蓉"</f>
        <v>陈甚蓉</v>
      </c>
      <c r="E10" s="6" t="str">
        <f t="shared" si="0"/>
        <v>女</v>
      </c>
    </row>
    <row r="11" spans="1:5" ht="30" customHeight="1">
      <c r="A11" s="6">
        <v>9</v>
      </c>
      <c r="B11" s="6" t="str">
        <f>"299620210526111517107385"</f>
        <v>299620210526111517107385</v>
      </c>
      <c r="C11" s="6" t="s">
        <v>6</v>
      </c>
      <c r="D11" s="6" t="str">
        <f>"张菁"</f>
        <v>张菁</v>
      </c>
      <c r="E11" s="6" t="str">
        <f t="shared" si="0"/>
        <v>女</v>
      </c>
    </row>
    <row r="12" spans="1:5" ht="30" customHeight="1">
      <c r="A12" s="6">
        <v>10</v>
      </c>
      <c r="B12" s="6" t="str">
        <f>"299620210526114446107443"</f>
        <v>299620210526114446107443</v>
      </c>
      <c r="C12" s="6" t="s">
        <v>6</v>
      </c>
      <c r="D12" s="6" t="str">
        <f>"王侨源"</f>
        <v>王侨源</v>
      </c>
      <c r="E12" s="6" t="str">
        <f t="shared" si="0"/>
        <v>女</v>
      </c>
    </row>
    <row r="13" spans="1:5" ht="30" customHeight="1">
      <c r="A13" s="6">
        <v>11</v>
      </c>
      <c r="B13" s="6" t="str">
        <f>"299620210526184445108155"</f>
        <v>299620210526184445108155</v>
      </c>
      <c r="C13" s="6" t="s">
        <v>6</v>
      </c>
      <c r="D13" s="6" t="str">
        <f>"吉家婷"</f>
        <v>吉家婷</v>
      </c>
      <c r="E13" s="6" t="str">
        <f t="shared" si="0"/>
        <v>女</v>
      </c>
    </row>
    <row r="14" spans="1:5" ht="30" customHeight="1">
      <c r="A14" s="6">
        <v>12</v>
      </c>
      <c r="B14" s="6" t="str">
        <f>"299620210526200731108296"</f>
        <v>299620210526200731108296</v>
      </c>
      <c r="C14" s="6" t="s">
        <v>6</v>
      </c>
      <c r="D14" s="6" t="str">
        <f>"刘江雪"</f>
        <v>刘江雪</v>
      </c>
      <c r="E14" s="6" t="str">
        <f t="shared" si="0"/>
        <v>女</v>
      </c>
    </row>
    <row r="15" spans="1:5" ht="30" customHeight="1">
      <c r="A15" s="6">
        <v>13</v>
      </c>
      <c r="B15" s="6" t="str">
        <f>"299620210526205855108390"</f>
        <v>299620210526205855108390</v>
      </c>
      <c r="C15" s="6" t="s">
        <v>6</v>
      </c>
      <c r="D15" s="6" t="str">
        <f>"陈薇"</f>
        <v>陈薇</v>
      </c>
      <c r="E15" s="6" t="str">
        <f t="shared" si="0"/>
        <v>女</v>
      </c>
    </row>
    <row r="16" spans="1:5" ht="30" customHeight="1">
      <c r="A16" s="6">
        <v>14</v>
      </c>
      <c r="B16" s="6" t="str">
        <f>"299620210526215004108505"</f>
        <v>299620210526215004108505</v>
      </c>
      <c r="C16" s="6" t="s">
        <v>6</v>
      </c>
      <c r="D16" s="6" t="str">
        <f>"郑春花"</f>
        <v>郑春花</v>
      </c>
      <c r="E16" s="6" t="str">
        <f t="shared" si="0"/>
        <v>女</v>
      </c>
    </row>
    <row r="17" spans="1:5" ht="30" customHeight="1">
      <c r="A17" s="6">
        <v>15</v>
      </c>
      <c r="B17" s="6" t="str">
        <f>"299620210527172141109668"</f>
        <v>299620210527172141109668</v>
      </c>
      <c r="C17" s="6" t="s">
        <v>6</v>
      </c>
      <c r="D17" s="6" t="str">
        <f>"孙名慧"</f>
        <v>孙名慧</v>
      </c>
      <c r="E17" s="6" t="str">
        <f t="shared" si="0"/>
        <v>女</v>
      </c>
    </row>
    <row r="18" spans="1:5" ht="30" customHeight="1">
      <c r="A18" s="6">
        <v>16</v>
      </c>
      <c r="B18" s="6" t="str">
        <f>"299620210527173803109688"</f>
        <v>299620210527173803109688</v>
      </c>
      <c r="C18" s="6" t="s">
        <v>6</v>
      </c>
      <c r="D18" s="6" t="str">
        <f>"许宜帆"</f>
        <v>许宜帆</v>
      </c>
      <c r="E18" s="6" t="str">
        <f t="shared" si="0"/>
        <v>女</v>
      </c>
    </row>
    <row r="19" spans="1:5" ht="30" customHeight="1">
      <c r="A19" s="6">
        <v>17</v>
      </c>
      <c r="B19" s="6" t="str">
        <f>"299620210527194036109831"</f>
        <v>299620210527194036109831</v>
      </c>
      <c r="C19" s="6" t="s">
        <v>6</v>
      </c>
      <c r="D19" s="6" t="str">
        <f>"曾绳芳"</f>
        <v>曾绳芳</v>
      </c>
      <c r="E19" s="6" t="str">
        <f t="shared" si="0"/>
        <v>女</v>
      </c>
    </row>
    <row r="20" spans="1:5" ht="30" customHeight="1">
      <c r="A20" s="6">
        <v>18</v>
      </c>
      <c r="B20" s="6" t="str">
        <f>"299620210527221121110028"</f>
        <v>299620210527221121110028</v>
      </c>
      <c r="C20" s="6" t="s">
        <v>6</v>
      </c>
      <c r="D20" s="6" t="str">
        <f>"杨雨心"</f>
        <v>杨雨心</v>
      </c>
      <c r="E20" s="6" t="str">
        <f t="shared" si="0"/>
        <v>女</v>
      </c>
    </row>
    <row r="21" spans="1:5" ht="30" customHeight="1">
      <c r="A21" s="6">
        <v>19</v>
      </c>
      <c r="B21" s="6" t="str">
        <f>"299620210528111944110514"</f>
        <v>299620210528111944110514</v>
      </c>
      <c r="C21" s="6" t="s">
        <v>6</v>
      </c>
      <c r="D21" s="6" t="str">
        <f>"邢维鹏"</f>
        <v>邢维鹏</v>
      </c>
      <c r="E21" s="6" t="str">
        <f>"男"</f>
        <v>男</v>
      </c>
    </row>
    <row r="22" spans="1:5" ht="30" customHeight="1">
      <c r="A22" s="6">
        <v>20</v>
      </c>
      <c r="B22" s="6" t="str">
        <f>"299620210528144858110797"</f>
        <v>299620210528144858110797</v>
      </c>
      <c r="C22" s="6" t="s">
        <v>6</v>
      </c>
      <c r="D22" s="6" t="str">
        <f>"唐梦茜"</f>
        <v>唐梦茜</v>
      </c>
      <c r="E22" s="6" t="str">
        <f aca="true" t="shared" si="1" ref="E22:E62">"女"</f>
        <v>女</v>
      </c>
    </row>
    <row r="23" spans="1:5" ht="30" customHeight="1">
      <c r="A23" s="6">
        <v>21</v>
      </c>
      <c r="B23" s="6" t="str">
        <f>"299620210528194333111173"</f>
        <v>299620210528194333111173</v>
      </c>
      <c r="C23" s="6" t="s">
        <v>6</v>
      </c>
      <c r="D23" s="6" t="str">
        <f>"陈奕然"</f>
        <v>陈奕然</v>
      </c>
      <c r="E23" s="6" t="str">
        <f t="shared" si="1"/>
        <v>女</v>
      </c>
    </row>
    <row r="24" spans="1:5" ht="30" customHeight="1">
      <c r="A24" s="6">
        <v>22</v>
      </c>
      <c r="B24" s="6" t="str">
        <f>"299620210529110216111526"</f>
        <v>299620210529110216111526</v>
      </c>
      <c r="C24" s="6" t="s">
        <v>6</v>
      </c>
      <c r="D24" s="6" t="str">
        <f>"陈一铭"</f>
        <v>陈一铭</v>
      </c>
      <c r="E24" s="6" t="str">
        <f t="shared" si="1"/>
        <v>女</v>
      </c>
    </row>
    <row r="25" spans="1:5" ht="30" customHeight="1">
      <c r="A25" s="6">
        <v>23</v>
      </c>
      <c r="B25" s="6" t="str">
        <f>"299620210529201202111870"</f>
        <v>299620210529201202111870</v>
      </c>
      <c r="C25" s="6" t="s">
        <v>6</v>
      </c>
      <c r="D25" s="6" t="str">
        <f>"蒙金友"</f>
        <v>蒙金友</v>
      </c>
      <c r="E25" s="6" t="str">
        <f t="shared" si="1"/>
        <v>女</v>
      </c>
    </row>
    <row r="26" spans="1:5" ht="30" customHeight="1">
      <c r="A26" s="6">
        <v>24</v>
      </c>
      <c r="B26" s="6" t="str">
        <f>"299620210530091147112095"</f>
        <v>299620210530091147112095</v>
      </c>
      <c r="C26" s="6" t="s">
        <v>6</v>
      </c>
      <c r="D26" s="6" t="str">
        <f>"张志颖"</f>
        <v>张志颖</v>
      </c>
      <c r="E26" s="6" t="str">
        <f t="shared" si="1"/>
        <v>女</v>
      </c>
    </row>
    <row r="27" spans="1:5" ht="30" customHeight="1">
      <c r="A27" s="6">
        <v>25</v>
      </c>
      <c r="B27" s="6" t="str">
        <f>"299620210531064458112922"</f>
        <v>299620210531064458112922</v>
      </c>
      <c r="C27" s="6" t="s">
        <v>6</v>
      </c>
      <c r="D27" s="6" t="str">
        <f>"符小丽"</f>
        <v>符小丽</v>
      </c>
      <c r="E27" s="6" t="str">
        <f t="shared" si="1"/>
        <v>女</v>
      </c>
    </row>
    <row r="28" spans="1:5" ht="30" customHeight="1">
      <c r="A28" s="6">
        <v>26</v>
      </c>
      <c r="B28" s="6" t="str">
        <f>"299620210531115345113283"</f>
        <v>299620210531115345113283</v>
      </c>
      <c r="C28" s="6" t="s">
        <v>6</v>
      </c>
      <c r="D28" s="6" t="str">
        <f>"周婧"</f>
        <v>周婧</v>
      </c>
      <c r="E28" s="6" t="str">
        <f t="shared" si="1"/>
        <v>女</v>
      </c>
    </row>
    <row r="29" spans="1:5" ht="30" customHeight="1">
      <c r="A29" s="6">
        <v>27</v>
      </c>
      <c r="B29" s="6" t="str">
        <f>"299620210531132019113405"</f>
        <v>299620210531132019113405</v>
      </c>
      <c r="C29" s="6" t="s">
        <v>6</v>
      </c>
      <c r="D29" s="6" t="str">
        <f>"文冰"</f>
        <v>文冰</v>
      </c>
      <c r="E29" s="6" t="str">
        <f t="shared" si="1"/>
        <v>女</v>
      </c>
    </row>
    <row r="30" spans="1:5" ht="30" customHeight="1">
      <c r="A30" s="6">
        <v>28</v>
      </c>
      <c r="B30" s="6" t="str">
        <f>"299620210531152902113577"</f>
        <v>299620210531152902113577</v>
      </c>
      <c r="C30" s="6" t="s">
        <v>6</v>
      </c>
      <c r="D30" s="6" t="str">
        <f>"伍雪婧"</f>
        <v>伍雪婧</v>
      </c>
      <c r="E30" s="6" t="str">
        <f t="shared" si="1"/>
        <v>女</v>
      </c>
    </row>
    <row r="31" spans="1:5" ht="30" customHeight="1">
      <c r="A31" s="6">
        <v>29</v>
      </c>
      <c r="B31" s="6" t="str">
        <f>"299620210531162514113661"</f>
        <v>299620210531162514113661</v>
      </c>
      <c r="C31" s="6" t="s">
        <v>6</v>
      </c>
      <c r="D31" s="6" t="str">
        <f>"蔡雯靖"</f>
        <v>蔡雯靖</v>
      </c>
      <c r="E31" s="6" t="str">
        <f t="shared" si="1"/>
        <v>女</v>
      </c>
    </row>
    <row r="32" spans="1:5" ht="30" customHeight="1">
      <c r="A32" s="6">
        <v>30</v>
      </c>
      <c r="B32" s="6" t="str">
        <f>"299620210525091009104307"</f>
        <v>299620210525091009104307</v>
      </c>
      <c r="C32" s="6" t="s">
        <v>7</v>
      </c>
      <c r="D32" s="6" t="str">
        <f>"牛乐乐"</f>
        <v>牛乐乐</v>
      </c>
      <c r="E32" s="6" t="str">
        <f t="shared" si="1"/>
        <v>女</v>
      </c>
    </row>
    <row r="33" spans="1:5" ht="30" customHeight="1">
      <c r="A33" s="6">
        <v>31</v>
      </c>
      <c r="B33" s="6" t="str">
        <f>"299620210525101901104711"</f>
        <v>299620210525101901104711</v>
      </c>
      <c r="C33" s="6" t="s">
        <v>7</v>
      </c>
      <c r="D33" s="6" t="str">
        <f>"何俊颉"</f>
        <v>何俊颉</v>
      </c>
      <c r="E33" s="6" t="str">
        <f t="shared" si="1"/>
        <v>女</v>
      </c>
    </row>
    <row r="34" spans="1:5" ht="30" customHeight="1">
      <c r="A34" s="6">
        <v>32</v>
      </c>
      <c r="B34" s="6" t="str">
        <f>"299620210525110514104986"</f>
        <v>299620210525110514104986</v>
      </c>
      <c r="C34" s="6" t="s">
        <v>7</v>
      </c>
      <c r="D34" s="6" t="str">
        <f>"黎亚霞"</f>
        <v>黎亚霞</v>
      </c>
      <c r="E34" s="6" t="str">
        <f t="shared" si="1"/>
        <v>女</v>
      </c>
    </row>
    <row r="35" spans="1:5" ht="30" customHeight="1">
      <c r="A35" s="6">
        <v>33</v>
      </c>
      <c r="B35" s="6" t="str">
        <f>"299620210525112854105097"</f>
        <v>299620210525112854105097</v>
      </c>
      <c r="C35" s="6" t="s">
        <v>7</v>
      </c>
      <c r="D35" s="6" t="str">
        <f>"曲焱熔丹"</f>
        <v>曲焱熔丹</v>
      </c>
      <c r="E35" s="6" t="str">
        <f t="shared" si="1"/>
        <v>女</v>
      </c>
    </row>
    <row r="36" spans="1:5" ht="30" customHeight="1">
      <c r="A36" s="6">
        <v>34</v>
      </c>
      <c r="B36" s="6" t="str">
        <f>"299620210525115351105199"</f>
        <v>299620210525115351105199</v>
      </c>
      <c r="C36" s="6" t="s">
        <v>7</v>
      </c>
      <c r="D36" s="6" t="str">
        <f>"王娴"</f>
        <v>王娴</v>
      </c>
      <c r="E36" s="6" t="str">
        <f t="shared" si="1"/>
        <v>女</v>
      </c>
    </row>
    <row r="37" spans="1:5" ht="30" customHeight="1">
      <c r="A37" s="6">
        <v>35</v>
      </c>
      <c r="B37" s="6" t="str">
        <f>"299620210525135333105538"</f>
        <v>299620210525135333105538</v>
      </c>
      <c r="C37" s="6" t="s">
        <v>7</v>
      </c>
      <c r="D37" s="6" t="str">
        <f>"黄潮霞"</f>
        <v>黄潮霞</v>
      </c>
      <c r="E37" s="6" t="str">
        <f t="shared" si="1"/>
        <v>女</v>
      </c>
    </row>
    <row r="38" spans="1:5" ht="30" customHeight="1">
      <c r="A38" s="6">
        <v>36</v>
      </c>
      <c r="B38" s="6" t="str">
        <f>"299620210525154041105787"</f>
        <v>299620210525154041105787</v>
      </c>
      <c r="C38" s="6" t="s">
        <v>7</v>
      </c>
      <c r="D38" s="6" t="str">
        <f>"文晴"</f>
        <v>文晴</v>
      </c>
      <c r="E38" s="6" t="str">
        <f t="shared" si="1"/>
        <v>女</v>
      </c>
    </row>
    <row r="39" spans="1:5" ht="30" customHeight="1">
      <c r="A39" s="6">
        <v>37</v>
      </c>
      <c r="B39" s="6" t="str">
        <f>"299620210525212546106614"</f>
        <v>299620210525212546106614</v>
      </c>
      <c r="C39" s="6" t="s">
        <v>7</v>
      </c>
      <c r="D39" s="6" t="str">
        <f>"李井宝"</f>
        <v>李井宝</v>
      </c>
      <c r="E39" s="6" t="str">
        <f t="shared" si="1"/>
        <v>女</v>
      </c>
    </row>
    <row r="40" spans="1:5" ht="30" customHeight="1">
      <c r="A40" s="6">
        <v>38</v>
      </c>
      <c r="B40" s="6" t="str">
        <f>"299620210525224432106795"</f>
        <v>299620210525224432106795</v>
      </c>
      <c r="C40" s="6" t="s">
        <v>7</v>
      </c>
      <c r="D40" s="6" t="str">
        <f>"陈文霞"</f>
        <v>陈文霞</v>
      </c>
      <c r="E40" s="6" t="str">
        <f t="shared" si="1"/>
        <v>女</v>
      </c>
    </row>
    <row r="41" spans="1:5" ht="30" customHeight="1">
      <c r="A41" s="6">
        <v>39</v>
      </c>
      <c r="B41" s="6" t="str">
        <f>"299620210526104815107318"</f>
        <v>299620210526104815107318</v>
      </c>
      <c r="C41" s="6" t="s">
        <v>7</v>
      </c>
      <c r="D41" s="6" t="str">
        <f>"张淼"</f>
        <v>张淼</v>
      </c>
      <c r="E41" s="6" t="str">
        <f t="shared" si="1"/>
        <v>女</v>
      </c>
    </row>
    <row r="42" spans="1:5" ht="30" customHeight="1">
      <c r="A42" s="6">
        <v>40</v>
      </c>
      <c r="B42" s="6" t="str">
        <f>"299620210526143253107685"</f>
        <v>299620210526143253107685</v>
      </c>
      <c r="C42" s="6" t="s">
        <v>7</v>
      </c>
      <c r="D42" s="6" t="str">
        <f>"唐娇"</f>
        <v>唐娇</v>
      </c>
      <c r="E42" s="6" t="str">
        <f t="shared" si="1"/>
        <v>女</v>
      </c>
    </row>
    <row r="43" spans="1:5" ht="30" customHeight="1">
      <c r="A43" s="6">
        <v>41</v>
      </c>
      <c r="B43" s="6" t="str">
        <f>"299620210526145238107716"</f>
        <v>299620210526145238107716</v>
      </c>
      <c r="C43" s="6" t="s">
        <v>7</v>
      </c>
      <c r="D43" s="6" t="str">
        <f>"李沙沙"</f>
        <v>李沙沙</v>
      </c>
      <c r="E43" s="6" t="str">
        <f t="shared" si="1"/>
        <v>女</v>
      </c>
    </row>
    <row r="44" spans="1:5" ht="30" customHeight="1">
      <c r="A44" s="6">
        <v>42</v>
      </c>
      <c r="B44" s="6" t="str">
        <f>"299620210526174745108052"</f>
        <v>299620210526174745108052</v>
      </c>
      <c r="C44" s="6" t="s">
        <v>7</v>
      </c>
      <c r="D44" s="6" t="str">
        <f>"钟辰琦"</f>
        <v>钟辰琦</v>
      </c>
      <c r="E44" s="6" t="str">
        <f t="shared" si="1"/>
        <v>女</v>
      </c>
    </row>
    <row r="45" spans="1:5" ht="30" customHeight="1">
      <c r="A45" s="6">
        <v>43</v>
      </c>
      <c r="B45" s="6" t="str">
        <f>"299620210527093430108942"</f>
        <v>299620210527093430108942</v>
      </c>
      <c r="C45" s="6" t="s">
        <v>7</v>
      </c>
      <c r="D45" s="6" t="str">
        <f>"庄丽"</f>
        <v>庄丽</v>
      </c>
      <c r="E45" s="6" t="str">
        <f t="shared" si="1"/>
        <v>女</v>
      </c>
    </row>
    <row r="46" spans="1:5" ht="30" customHeight="1">
      <c r="A46" s="6">
        <v>44</v>
      </c>
      <c r="B46" s="6" t="str">
        <f>"299620210527093709108947"</f>
        <v>299620210527093709108947</v>
      </c>
      <c r="C46" s="6" t="s">
        <v>7</v>
      </c>
      <c r="D46" s="6" t="str">
        <f>"余梦凡"</f>
        <v>余梦凡</v>
      </c>
      <c r="E46" s="6" t="str">
        <f t="shared" si="1"/>
        <v>女</v>
      </c>
    </row>
    <row r="47" spans="1:5" ht="30" customHeight="1">
      <c r="A47" s="6">
        <v>45</v>
      </c>
      <c r="B47" s="6" t="str">
        <f>"299620210527101121109014"</f>
        <v>299620210527101121109014</v>
      </c>
      <c r="C47" s="6" t="s">
        <v>7</v>
      </c>
      <c r="D47" s="6" t="str">
        <f>"曾怡"</f>
        <v>曾怡</v>
      </c>
      <c r="E47" s="6" t="str">
        <f t="shared" si="1"/>
        <v>女</v>
      </c>
    </row>
    <row r="48" spans="1:5" ht="30" customHeight="1">
      <c r="A48" s="6">
        <v>46</v>
      </c>
      <c r="B48" s="6" t="str">
        <f>"299620210527113002109161"</f>
        <v>299620210527113002109161</v>
      </c>
      <c r="C48" s="6" t="s">
        <v>7</v>
      </c>
      <c r="D48" s="6" t="str">
        <f>"杨阳"</f>
        <v>杨阳</v>
      </c>
      <c r="E48" s="6" t="str">
        <f t="shared" si="1"/>
        <v>女</v>
      </c>
    </row>
    <row r="49" spans="1:5" ht="30" customHeight="1">
      <c r="A49" s="6">
        <v>47</v>
      </c>
      <c r="B49" s="6" t="str">
        <f>"299620210527184136109763"</f>
        <v>299620210527184136109763</v>
      </c>
      <c r="C49" s="6" t="s">
        <v>7</v>
      </c>
      <c r="D49" s="6" t="str">
        <f>"周安然"</f>
        <v>周安然</v>
      </c>
      <c r="E49" s="6" t="str">
        <f t="shared" si="1"/>
        <v>女</v>
      </c>
    </row>
    <row r="50" spans="1:5" ht="30" customHeight="1">
      <c r="A50" s="6">
        <v>48</v>
      </c>
      <c r="B50" s="6" t="str">
        <f>"299620210527221646110040"</f>
        <v>299620210527221646110040</v>
      </c>
      <c r="C50" s="6" t="s">
        <v>7</v>
      </c>
      <c r="D50" s="6" t="str">
        <f>"黎晓晴"</f>
        <v>黎晓晴</v>
      </c>
      <c r="E50" s="6" t="str">
        <f t="shared" si="1"/>
        <v>女</v>
      </c>
    </row>
    <row r="51" spans="1:5" ht="30" customHeight="1">
      <c r="A51" s="6">
        <v>49</v>
      </c>
      <c r="B51" s="6" t="str">
        <f>"299620210528094455110339"</f>
        <v>299620210528094455110339</v>
      </c>
      <c r="C51" s="6" t="s">
        <v>7</v>
      </c>
      <c r="D51" s="6" t="str">
        <f>"覃春妮"</f>
        <v>覃春妮</v>
      </c>
      <c r="E51" s="6" t="str">
        <f t="shared" si="1"/>
        <v>女</v>
      </c>
    </row>
    <row r="52" spans="1:5" ht="30" customHeight="1">
      <c r="A52" s="6">
        <v>50</v>
      </c>
      <c r="B52" s="6" t="str">
        <f>"299620210528105120110465"</f>
        <v>299620210528105120110465</v>
      </c>
      <c r="C52" s="6" t="s">
        <v>7</v>
      </c>
      <c r="D52" s="6" t="str">
        <f>"陈俊怡"</f>
        <v>陈俊怡</v>
      </c>
      <c r="E52" s="6" t="str">
        <f t="shared" si="1"/>
        <v>女</v>
      </c>
    </row>
    <row r="53" spans="1:5" ht="30" customHeight="1">
      <c r="A53" s="6">
        <v>51</v>
      </c>
      <c r="B53" s="6" t="str">
        <f>"299620210528114040110542"</f>
        <v>299620210528114040110542</v>
      </c>
      <c r="C53" s="6" t="s">
        <v>7</v>
      </c>
      <c r="D53" s="6" t="str">
        <f>"黄琦"</f>
        <v>黄琦</v>
      </c>
      <c r="E53" s="6" t="str">
        <f t="shared" si="1"/>
        <v>女</v>
      </c>
    </row>
    <row r="54" spans="1:5" ht="30" customHeight="1">
      <c r="A54" s="6">
        <v>52</v>
      </c>
      <c r="B54" s="6" t="str">
        <f>"299620210528145728110808"</f>
        <v>299620210528145728110808</v>
      </c>
      <c r="C54" s="6" t="s">
        <v>7</v>
      </c>
      <c r="D54" s="6" t="str">
        <f>"熊欣捷"</f>
        <v>熊欣捷</v>
      </c>
      <c r="E54" s="6" t="str">
        <f t="shared" si="1"/>
        <v>女</v>
      </c>
    </row>
    <row r="55" spans="1:5" ht="30" customHeight="1">
      <c r="A55" s="6">
        <v>53</v>
      </c>
      <c r="B55" s="6" t="str">
        <f>"299620210528150941110822"</f>
        <v>299620210528150941110822</v>
      </c>
      <c r="C55" s="6" t="s">
        <v>7</v>
      </c>
      <c r="D55" s="6" t="str">
        <f>"江丽珠"</f>
        <v>江丽珠</v>
      </c>
      <c r="E55" s="6" t="str">
        <f t="shared" si="1"/>
        <v>女</v>
      </c>
    </row>
    <row r="56" spans="1:5" ht="30" customHeight="1">
      <c r="A56" s="6">
        <v>54</v>
      </c>
      <c r="B56" s="6" t="str">
        <f>"299620210529233808112016"</f>
        <v>299620210529233808112016</v>
      </c>
      <c r="C56" s="6" t="s">
        <v>7</v>
      </c>
      <c r="D56" s="6" t="str">
        <f>"李新艳"</f>
        <v>李新艳</v>
      </c>
      <c r="E56" s="6" t="str">
        <f t="shared" si="1"/>
        <v>女</v>
      </c>
    </row>
    <row r="57" spans="1:5" ht="30" customHeight="1">
      <c r="A57" s="6">
        <v>55</v>
      </c>
      <c r="B57" s="6" t="str">
        <f>"299620210529235424112021"</f>
        <v>299620210529235424112021</v>
      </c>
      <c r="C57" s="6" t="s">
        <v>7</v>
      </c>
      <c r="D57" s="6" t="str">
        <f>"周笑寒"</f>
        <v>周笑寒</v>
      </c>
      <c r="E57" s="6" t="str">
        <f t="shared" si="1"/>
        <v>女</v>
      </c>
    </row>
    <row r="58" spans="1:5" ht="30" customHeight="1">
      <c r="A58" s="6">
        <v>56</v>
      </c>
      <c r="B58" s="6" t="str">
        <f>"299620210530144248112335"</f>
        <v>299620210530144248112335</v>
      </c>
      <c r="C58" s="6" t="s">
        <v>7</v>
      </c>
      <c r="D58" s="6" t="str">
        <f>"唐群飞"</f>
        <v>唐群飞</v>
      </c>
      <c r="E58" s="6" t="str">
        <f t="shared" si="1"/>
        <v>女</v>
      </c>
    </row>
    <row r="59" spans="1:5" ht="30" customHeight="1">
      <c r="A59" s="6">
        <v>57</v>
      </c>
      <c r="B59" s="6" t="str">
        <f>"299620210525110634104994"</f>
        <v>299620210525110634104994</v>
      </c>
      <c r="C59" s="6" t="s">
        <v>8</v>
      </c>
      <c r="D59" s="6" t="str">
        <f>"麦昌妹"</f>
        <v>麦昌妹</v>
      </c>
      <c r="E59" s="6" t="str">
        <f t="shared" si="1"/>
        <v>女</v>
      </c>
    </row>
    <row r="60" spans="1:5" ht="30" customHeight="1">
      <c r="A60" s="6">
        <v>58</v>
      </c>
      <c r="B60" s="6" t="str">
        <f>"299620210525123528105354"</f>
        <v>299620210525123528105354</v>
      </c>
      <c r="C60" s="6" t="s">
        <v>8</v>
      </c>
      <c r="D60" s="6" t="str">
        <f>"陈雪盟"</f>
        <v>陈雪盟</v>
      </c>
      <c r="E60" s="6" t="str">
        <f t="shared" si="1"/>
        <v>女</v>
      </c>
    </row>
    <row r="61" spans="1:5" ht="30" customHeight="1">
      <c r="A61" s="6">
        <v>59</v>
      </c>
      <c r="B61" s="6" t="str">
        <f>"299620210525130853105466"</f>
        <v>299620210525130853105466</v>
      </c>
      <c r="C61" s="6" t="s">
        <v>8</v>
      </c>
      <c r="D61" s="6" t="str">
        <f>"谢韩颖"</f>
        <v>谢韩颖</v>
      </c>
      <c r="E61" s="6" t="str">
        <f t="shared" si="1"/>
        <v>女</v>
      </c>
    </row>
    <row r="62" spans="1:5" ht="30" customHeight="1">
      <c r="A62" s="6">
        <v>60</v>
      </c>
      <c r="B62" s="6" t="str">
        <f>"299620210525152014105713"</f>
        <v>299620210525152014105713</v>
      </c>
      <c r="C62" s="6" t="s">
        <v>8</v>
      </c>
      <c r="D62" s="6" t="str">
        <f>"何莎媚"</f>
        <v>何莎媚</v>
      </c>
      <c r="E62" s="6" t="str">
        <f t="shared" si="1"/>
        <v>女</v>
      </c>
    </row>
    <row r="63" spans="1:5" ht="30" customHeight="1">
      <c r="A63" s="6">
        <v>61</v>
      </c>
      <c r="B63" s="6" t="str">
        <f>"299620210525164433105981"</f>
        <v>299620210525164433105981</v>
      </c>
      <c r="C63" s="6" t="s">
        <v>8</v>
      </c>
      <c r="D63" s="6" t="str">
        <f>"陈鸿图"</f>
        <v>陈鸿图</v>
      </c>
      <c r="E63" s="6" t="str">
        <f>"男"</f>
        <v>男</v>
      </c>
    </row>
    <row r="64" spans="1:5" ht="30" customHeight="1">
      <c r="A64" s="6">
        <v>62</v>
      </c>
      <c r="B64" s="6" t="str">
        <f>"299620210525210030106551"</f>
        <v>299620210525210030106551</v>
      </c>
      <c r="C64" s="6" t="s">
        <v>8</v>
      </c>
      <c r="D64" s="6" t="str">
        <f>"张晓静"</f>
        <v>张晓静</v>
      </c>
      <c r="E64" s="6" t="str">
        <f>"女"</f>
        <v>女</v>
      </c>
    </row>
    <row r="65" spans="1:5" ht="30" customHeight="1">
      <c r="A65" s="6">
        <v>63</v>
      </c>
      <c r="B65" s="6" t="str">
        <f>"299620210525211202106577"</f>
        <v>299620210525211202106577</v>
      </c>
      <c r="C65" s="6" t="s">
        <v>8</v>
      </c>
      <c r="D65" s="6" t="str">
        <f>"郭良宝"</f>
        <v>郭良宝</v>
      </c>
      <c r="E65" s="6" t="str">
        <f>"男"</f>
        <v>男</v>
      </c>
    </row>
    <row r="66" spans="1:5" ht="30" customHeight="1">
      <c r="A66" s="6">
        <v>64</v>
      </c>
      <c r="B66" s="6" t="str">
        <f>"299620210526183045108131"</f>
        <v>299620210526183045108131</v>
      </c>
      <c r="C66" s="6" t="s">
        <v>8</v>
      </c>
      <c r="D66" s="6" t="str">
        <f>"陆琼丽"</f>
        <v>陆琼丽</v>
      </c>
      <c r="E66" s="6" t="str">
        <f>"女"</f>
        <v>女</v>
      </c>
    </row>
    <row r="67" spans="1:5" ht="30" customHeight="1">
      <c r="A67" s="6">
        <v>65</v>
      </c>
      <c r="B67" s="6" t="str">
        <f>"299620210526233418108707"</f>
        <v>299620210526233418108707</v>
      </c>
      <c r="C67" s="6" t="s">
        <v>8</v>
      </c>
      <c r="D67" s="6" t="str">
        <f>"黄宝澄"</f>
        <v>黄宝澄</v>
      </c>
      <c r="E67" s="6" t="str">
        <f>"男"</f>
        <v>男</v>
      </c>
    </row>
    <row r="68" spans="1:5" ht="30" customHeight="1">
      <c r="A68" s="6">
        <v>66</v>
      </c>
      <c r="B68" s="6" t="str">
        <f>"299620210527170520109647"</f>
        <v>299620210527170520109647</v>
      </c>
      <c r="C68" s="6" t="s">
        <v>8</v>
      </c>
      <c r="D68" s="6" t="str">
        <f>"李美熊"</f>
        <v>李美熊</v>
      </c>
      <c r="E68" s="6" t="str">
        <f>"女"</f>
        <v>女</v>
      </c>
    </row>
    <row r="69" spans="1:5" ht="30" customHeight="1">
      <c r="A69" s="6">
        <v>67</v>
      </c>
      <c r="B69" s="6" t="str">
        <f>"299620210527200137109859"</f>
        <v>299620210527200137109859</v>
      </c>
      <c r="C69" s="6" t="s">
        <v>8</v>
      </c>
      <c r="D69" s="6" t="str">
        <f>"黄帆攀"</f>
        <v>黄帆攀</v>
      </c>
      <c r="E69" s="6" t="str">
        <f>"男"</f>
        <v>男</v>
      </c>
    </row>
    <row r="70" spans="1:5" ht="30" customHeight="1">
      <c r="A70" s="6">
        <v>68</v>
      </c>
      <c r="B70" s="6" t="str">
        <f>"299620210528010459110174"</f>
        <v>299620210528010459110174</v>
      </c>
      <c r="C70" s="6" t="s">
        <v>8</v>
      </c>
      <c r="D70" s="6" t="str">
        <f>"陈波"</f>
        <v>陈波</v>
      </c>
      <c r="E70" s="6" t="str">
        <f aca="true" t="shared" si="2" ref="E70:E86">"女"</f>
        <v>女</v>
      </c>
    </row>
    <row r="71" spans="1:5" ht="30" customHeight="1">
      <c r="A71" s="6">
        <v>69</v>
      </c>
      <c r="B71" s="6" t="str">
        <f>"299620210528172317111016"</f>
        <v>299620210528172317111016</v>
      </c>
      <c r="C71" s="6" t="s">
        <v>8</v>
      </c>
      <c r="D71" s="6" t="str">
        <f>"杨锐"</f>
        <v>杨锐</v>
      </c>
      <c r="E71" s="6" t="str">
        <f t="shared" si="2"/>
        <v>女</v>
      </c>
    </row>
    <row r="72" spans="1:5" ht="30" customHeight="1">
      <c r="A72" s="6">
        <v>70</v>
      </c>
      <c r="B72" s="6" t="str">
        <f>"299620210528190642111139"</f>
        <v>299620210528190642111139</v>
      </c>
      <c r="C72" s="6" t="s">
        <v>8</v>
      </c>
      <c r="D72" s="6" t="str">
        <f>"欧静仪"</f>
        <v>欧静仪</v>
      </c>
      <c r="E72" s="6" t="str">
        <f t="shared" si="2"/>
        <v>女</v>
      </c>
    </row>
    <row r="73" spans="1:5" ht="30" customHeight="1">
      <c r="A73" s="6">
        <v>71</v>
      </c>
      <c r="B73" s="6" t="str">
        <f>"299620210528211926111253"</f>
        <v>299620210528211926111253</v>
      </c>
      <c r="C73" s="6" t="s">
        <v>8</v>
      </c>
      <c r="D73" s="6" t="str">
        <f>"崔嘉欣"</f>
        <v>崔嘉欣</v>
      </c>
      <c r="E73" s="6" t="str">
        <f t="shared" si="2"/>
        <v>女</v>
      </c>
    </row>
    <row r="74" spans="1:5" ht="30" customHeight="1">
      <c r="A74" s="6">
        <v>72</v>
      </c>
      <c r="B74" s="6" t="str">
        <f>"299620210528215453111285"</f>
        <v>299620210528215453111285</v>
      </c>
      <c r="C74" s="6" t="s">
        <v>8</v>
      </c>
      <c r="D74" s="6" t="str">
        <f>"林华艳"</f>
        <v>林华艳</v>
      </c>
      <c r="E74" s="6" t="str">
        <f t="shared" si="2"/>
        <v>女</v>
      </c>
    </row>
    <row r="75" spans="1:5" ht="30" customHeight="1">
      <c r="A75" s="6">
        <v>73</v>
      </c>
      <c r="B75" s="6" t="str">
        <f>"299620210528220548111295"</f>
        <v>299620210528220548111295</v>
      </c>
      <c r="C75" s="6" t="s">
        <v>8</v>
      </c>
      <c r="D75" s="6" t="str">
        <f>"王瑞霞"</f>
        <v>王瑞霞</v>
      </c>
      <c r="E75" s="6" t="str">
        <f t="shared" si="2"/>
        <v>女</v>
      </c>
    </row>
    <row r="76" spans="1:5" ht="30" customHeight="1">
      <c r="A76" s="6">
        <v>74</v>
      </c>
      <c r="B76" s="6" t="str">
        <f>"299620210530141923112328"</f>
        <v>299620210530141923112328</v>
      </c>
      <c r="C76" s="6" t="s">
        <v>8</v>
      </c>
      <c r="D76" s="6" t="str">
        <f>"吴晓"</f>
        <v>吴晓</v>
      </c>
      <c r="E76" s="6" t="str">
        <f t="shared" si="2"/>
        <v>女</v>
      </c>
    </row>
    <row r="77" spans="1:5" ht="30" customHeight="1">
      <c r="A77" s="6">
        <v>75</v>
      </c>
      <c r="B77" s="6" t="str">
        <f>"299620210530161657112399"</f>
        <v>299620210530161657112399</v>
      </c>
      <c r="C77" s="6" t="s">
        <v>8</v>
      </c>
      <c r="D77" s="6" t="str">
        <f>"吴名秋"</f>
        <v>吴名秋</v>
      </c>
      <c r="E77" s="6" t="str">
        <f t="shared" si="2"/>
        <v>女</v>
      </c>
    </row>
    <row r="78" spans="1:5" ht="30" customHeight="1">
      <c r="A78" s="6">
        <v>76</v>
      </c>
      <c r="B78" s="6" t="str">
        <f>"299620210530170259112426"</f>
        <v>299620210530170259112426</v>
      </c>
      <c r="C78" s="6" t="s">
        <v>8</v>
      </c>
      <c r="D78" s="6" t="str">
        <f>"焦思慧"</f>
        <v>焦思慧</v>
      </c>
      <c r="E78" s="6" t="str">
        <f t="shared" si="2"/>
        <v>女</v>
      </c>
    </row>
    <row r="79" spans="1:5" ht="30" customHeight="1">
      <c r="A79" s="6">
        <v>77</v>
      </c>
      <c r="B79" s="6" t="str">
        <f>"299620210530174407112472"</f>
        <v>299620210530174407112472</v>
      </c>
      <c r="C79" s="6" t="s">
        <v>8</v>
      </c>
      <c r="D79" s="6" t="str">
        <f>"王锦琴"</f>
        <v>王锦琴</v>
      </c>
      <c r="E79" s="6" t="str">
        <f t="shared" si="2"/>
        <v>女</v>
      </c>
    </row>
    <row r="80" spans="1:5" ht="30" customHeight="1">
      <c r="A80" s="6">
        <v>78</v>
      </c>
      <c r="B80" s="6" t="str">
        <f>"299620210530215525112721"</f>
        <v>299620210530215525112721</v>
      </c>
      <c r="C80" s="6" t="s">
        <v>8</v>
      </c>
      <c r="D80" s="6" t="str">
        <f>"陈婕"</f>
        <v>陈婕</v>
      </c>
      <c r="E80" s="6" t="str">
        <f t="shared" si="2"/>
        <v>女</v>
      </c>
    </row>
    <row r="81" spans="1:5" ht="30" customHeight="1">
      <c r="A81" s="6">
        <v>79</v>
      </c>
      <c r="B81" s="6" t="str">
        <f>"299620210530232128112847"</f>
        <v>299620210530232128112847</v>
      </c>
      <c r="C81" s="6" t="s">
        <v>8</v>
      </c>
      <c r="D81" s="6" t="str">
        <f>"张奎兰"</f>
        <v>张奎兰</v>
      </c>
      <c r="E81" s="6" t="str">
        <f t="shared" si="2"/>
        <v>女</v>
      </c>
    </row>
    <row r="82" spans="1:5" ht="30" customHeight="1">
      <c r="A82" s="6">
        <v>80</v>
      </c>
      <c r="B82" s="6" t="str">
        <f>"299620210531084804112974"</f>
        <v>299620210531084804112974</v>
      </c>
      <c r="C82" s="6" t="s">
        <v>8</v>
      </c>
      <c r="D82" s="6" t="str">
        <f>"陈惠"</f>
        <v>陈惠</v>
      </c>
      <c r="E82" s="6" t="str">
        <f t="shared" si="2"/>
        <v>女</v>
      </c>
    </row>
    <row r="83" spans="1:5" ht="30" customHeight="1">
      <c r="A83" s="6">
        <v>81</v>
      </c>
      <c r="B83" s="6" t="str">
        <f>"299620210531120445113295"</f>
        <v>299620210531120445113295</v>
      </c>
      <c r="C83" s="6" t="s">
        <v>8</v>
      </c>
      <c r="D83" s="6" t="str">
        <f>"王丽霞"</f>
        <v>王丽霞</v>
      </c>
      <c r="E83" s="6" t="str">
        <f t="shared" si="2"/>
        <v>女</v>
      </c>
    </row>
    <row r="84" spans="1:5" ht="30" customHeight="1">
      <c r="A84" s="6">
        <v>82</v>
      </c>
      <c r="B84" s="6" t="str">
        <f>"299620210531134007113435"</f>
        <v>299620210531134007113435</v>
      </c>
      <c r="C84" s="6" t="s">
        <v>8</v>
      </c>
      <c r="D84" s="6" t="str">
        <f>"周晴"</f>
        <v>周晴</v>
      </c>
      <c r="E84" s="6" t="str">
        <f t="shared" si="2"/>
        <v>女</v>
      </c>
    </row>
    <row r="85" spans="1:5" ht="30" customHeight="1">
      <c r="A85" s="6">
        <v>83</v>
      </c>
      <c r="B85" s="6" t="str">
        <f>"299620210525102529104755"</f>
        <v>299620210525102529104755</v>
      </c>
      <c r="C85" s="6" t="s">
        <v>9</v>
      </c>
      <c r="D85" s="6" t="str">
        <f>"靳雅萌"</f>
        <v>靳雅萌</v>
      </c>
      <c r="E85" s="6" t="str">
        <f t="shared" si="2"/>
        <v>女</v>
      </c>
    </row>
    <row r="86" spans="1:5" ht="30" customHeight="1">
      <c r="A86" s="6">
        <v>84</v>
      </c>
      <c r="B86" s="6" t="str">
        <f>"299620210525110110104970"</f>
        <v>299620210525110110104970</v>
      </c>
      <c r="C86" s="6" t="s">
        <v>9</v>
      </c>
      <c r="D86" s="6" t="str">
        <f>"吴倩倩"</f>
        <v>吴倩倩</v>
      </c>
      <c r="E86" s="6" t="str">
        <f t="shared" si="2"/>
        <v>女</v>
      </c>
    </row>
    <row r="87" spans="1:5" ht="30" customHeight="1">
      <c r="A87" s="6">
        <v>85</v>
      </c>
      <c r="B87" s="6" t="str">
        <f>"299620210525144728105625"</f>
        <v>299620210525144728105625</v>
      </c>
      <c r="C87" s="6" t="s">
        <v>9</v>
      </c>
      <c r="D87" s="6" t="str">
        <f>"吉健"</f>
        <v>吉健</v>
      </c>
      <c r="E87" s="6" t="str">
        <f>"男"</f>
        <v>男</v>
      </c>
    </row>
    <row r="88" spans="1:5" ht="30" customHeight="1">
      <c r="A88" s="6">
        <v>86</v>
      </c>
      <c r="B88" s="6" t="str">
        <f>"299620210525165204105995"</f>
        <v>299620210525165204105995</v>
      </c>
      <c r="C88" s="6" t="s">
        <v>9</v>
      </c>
      <c r="D88" s="6" t="str">
        <f>"云孟欣"</f>
        <v>云孟欣</v>
      </c>
      <c r="E88" s="6" t="str">
        <f aca="true" t="shared" si="3" ref="E88:E97">"女"</f>
        <v>女</v>
      </c>
    </row>
    <row r="89" spans="1:5" ht="30" customHeight="1">
      <c r="A89" s="6">
        <v>87</v>
      </c>
      <c r="B89" s="6" t="str">
        <f>"299620210525194308106377"</f>
        <v>299620210525194308106377</v>
      </c>
      <c r="C89" s="6" t="s">
        <v>9</v>
      </c>
      <c r="D89" s="6" t="str">
        <f>"章馨文"</f>
        <v>章馨文</v>
      </c>
      <c r="E89" s="6" t="str">
        <f t="shared" si="3"/>
        <v>女</v>
      </c>
    </row>
    <row r="90" spans="1:5" ht="30" customHeight="1">
      <c r="A90" s="6">
        <v>88</v>
      </c>
      <c r="B90" s="6" t="str">
        <f>"299620210526145954107730"</f>
        <v>299620210526145954107730</v>
      </c>
      <c r="C90" s="6" t="s">
        <v>9</v>
      </c>
      <c r="D90" s="6" t="str">
        <f>"高秀佳"</f>
        <v>高秀佳</v>
      </c>
      <c r="E90" s="6" t="str">
        <f t="shared" si="3"/>
        <v>女</v>
      </c>
    </row>
    <row r="91" spans="1:5" ht="30" customHeight="1">
      <c r="A91" s="6">
        <v>89</v>
      </c>
      <c r="B91" s="6" t="str">
        <f>"299620210526225758108656"</f>
        <v>299620210526225758108656</v>
      </c>
      <c r="C91" s="6" t="s">
        <v>9</v>
      </c>
      <c r="D91" s="6" t="str">
        <f>"吴丽玲"</f>
        <v>吴丽玲</v>
      </c>
      <c r="E91" s="6" t="str">
        <f t="shared" si="3"/>
        <v>女</v>
      </c>
    </row>
    <row r="92" spans="1:5" ht="30" customHeight="1">
      <c r="A92" s="6">
        <v>90</v>
      </c>
      <c r="B92" s="6" t="str">
        <f>"299620210527094456108955"</f>
        <v>299620210527094456108955</v>
      </c>
      <c r="C92" s="6" t="s">
        <v>9</v>
      </c>
      <c r="D92" s="6" t="str">
        <f>"吕东洋"</f>
        <v>吕东洋</v>
      </c>
      <c r="E92" s="6" t="str">
        <f t="shared" si="3"/>
        <v>女</v>
      </c>
    </row>
    <row r="93" spans="1:5" ht="30" customHeight="1">
      <c r="A93" s="6">
        <v>91</v>
      </c>
      <c r="B93" s="6" t="str">
        <f>"299620210527100224108993"</f>
        <v>299620210527100224108993</v>
      </c>
      <c r="C93" s="6" t="s">
        <v>9</v>
      </c>
      <c r="D93" s="6" t="str">
        <f>"朱智美"</f>
        <v>朱智美</v>
      </c>
      <c r="E93" s="6" t="str">
        <f t="shared" si="3"/>
        <v>女</v>
      </c>
    </row>
    <row r="94" spans="1:5" ht="30" customHeight="1">
      <c r="A94" s="6">
        <v>92</v>
      </c>
      <c r="B94" s="6" t="str">
        <f>"299620210527123222109230"</f>
        <v>299620210527123222109230</v>
      </c>
      <c r="C94" s="6" t="s">
        <v>9</v>
      </c>
      <c r="D94" s="6" t="str">
        <f>"周小妙"</f>
        <v>周小妙</v>
      </c>
      <c r="E94" s="6" t="str">
        <f t="shared" si="3"/>
        <v>女</v>
      </c>
    </row>
    <row r="95" spans="1:5" ht="30" customHeight="1">
      <c r="A95" s="6">
        <v>93</v>
      </c>
      <c r="B95" s="6" t="str">
        <f>"299620210527153138109457"</f>
        <v>299620210527153138109457</v>
      </c>
      <c r="C95" s="6" t="s">
        <v>9</v>
      </c>
      <c r="D95" s="6" t="str">
        <f>"陈哲初"</f>
        <v>陈哲初</v>
      </c>
      <c r="E95" s="6" t="str">
        <f t="shared" si="3"/>
        <v>女</v>
      </c>
    </row>
    <row r="96" spans="1:5" ht="30" customHeight="1">
      <c r="A96" s="6">
        <v>94</v>
      </c>
      <c r="B96" s="6" t="str">
        <f>"299620210527222132110048"</f>
        <v>299620210527222132110048</v>
      </c>
      <c r="C96" s="6" t="s">
        <v>9</v>
      </c>
      <c r="D96" s="6" t="str">
        <f>"王思艺"</f>
        <v>王思艺</v>
      </c>
      <c r="E96" s="6" t="str">
        <f t="shared" si="3"/>
        <v>女</v>
      </c>
    </row>
    <row r="97" spans="1:5" ht="30" customHeight="1">
      <c r="A97" s="6">
        <v>95</v>
      </c>
      <c r="B97" s="6" t="str">
        <f>"299620210528110559110490"</f>
        <v>299620210528110559110490</v>
      </c>
      <c r="C97" s="6" t="s">
        <v>9</v>
      </c>
      <c r="D97" s="6" t="str">
        <f>"符桂晓"</f>
        <v>符桂晓</v>
      </c>
      <c r="E97" s="6" t="str">
        <f t="shared" si="3"/>
        <v>女</v>
      </c>
    </row>
    <row r="98" spans="1:5" ht="30" customHeight="1">
      <c r="A98" s="6">
        <v>96</v>
      </c>
      <c r="B98" s="6" t="str">
        <f>"299620210528134301110721"</f>
        <v>299620210528134301110721</v>
      </c>
      <c r="C98" s="6" t="s">
        <v>9</v>
      </c>
      <c r="D98" s="6" t="str">
        <f>"赵新元"</f>
        <v>赵新元</v>
      </c>
      <c r="E98" s="6" t="str">
        <f>"男"</f>
        <v>男</v>
      </c>
    </row>
    <row r="99" spans="1:5" ht="30" customHeight="1">
      <c r="A99" s="6">
        <v>97</v>
      </c>
      <c r="B99" s="6" t="str">
        <f>"299620210528154009110869"</f>
        <v>299620210528154009110869</v>
      </c>
      <c r="C99" s="6" t="s">
        <v>9</v>
      </c>
      <c r="D99" s="6" t="str">
        <f>"文婷"</f>
        <v>文婷</v>
      </c>
      <c r="E99" s="6" t="str">
        <f aca="true" t="shared" si="4" ref="E99:E108">"女"</f>
        <v>女</v>
      </c>
    </row>
    <row r="100" spans="1:5" ht="30" customHeight="1">
      <c r="A100" s="6">
        <v>98</v>
      </c>
      <c r="B100" s="6" t="str">
        <f>"299620210528162842110940"</f>
        <v>299620210528162842110940</v>
      </c>
      <c r="C100" s="6" t="s">
        <v>9</v>
      </c>
      <c r="D100" s="6" t="str">
        <f>"王诗晶"</f>
        <v>王诗晶</v>
      </c>
      <c r="E100" s="6" t="str">
        <f t="shared" si="4"/>
        <v>女</v>
      </c>
    </row>
    <row r="101" spans="1:5" ht="30" customHeight="1">
      <c r="A101" s="6">
        <v>99</v>
      </c>
      <c r="B101" s="6" t="str">
        <f>"299620210528204553111223"</f>
        <v>299620210528204553111223</v>
      </c>
      <c r="C101" s="6" t="s">
        <v>9</v>
      </c>
      <c r="D101" s="6" t="str">
        <f>"陈太易"</f>
        <v>陈太易</v>
      </c>
      <c r="E101" s="6" t="str">
        <f t="shared" si="4"/>
        <v>女</v>
      </c>
    </row>
    <row r="102" spans="1:5" ht="30" customHeight="1">
      <c r="A102" s="6">
        <v>100</v>
      </c>
      <c r="B102" s="6" t="str">
        <f>"299620210530222252112765"</f>
        <v>299620210530222252112765</v>
      </c>
      <c r="C102" s="6" t="s">
        <v>9</v>
      </c>
      <c r="D102" s="6" t="str">
        <f>"王淑娜"</f>
        <v>王淑娜</v>
      </c>
      <c r="E102" s="6" t="str">
        <f t="shared" si="4"/>
        <v>女</v>
      </c>
    </row>
    <row r="103" spans="1:5" ht="30" customHeight="1">
      <c r="A103" s="6">
        <v>101</v>
      </c>
      <c r="B103" s="6" t="str">
        <f>"299620210531114834113278"</f>
        <v>299620210531114834113278</v>
      </c>
      <c r="C103" s="6" t="s">
        <v>9</v>
      </c>
      <c r="D103" s="6" t="str">
        <f>"何坚"</f>
        <v>何坚</v>
      </c>
      <c r="E103" s="6" t="str">
        <f t="shared" si="4"/>
        <v>女</v>
      </c>
    </row>
    <row r="104" spans="1:5" ht="30" customHeight="1">
      <c r="A104" s="6">
        <v>102</v>
      </c>
      <c r="B104" s="6" t="str">
        <f>"299620210531143448113480"</f>
        <v>299620210531143448113480</v>
      </c>
      <c r="C104" s="6" t="s">
        <v>9</v>
      </c>
      <c r="D104" s="6" t="str">
        <f>"李璐怡"</f>
        <v>李璐怡</v>
      </c>
      <c r="E104" s="6" t="str">
        <f t="shared" si="4"/>
        <v>女</v>
      </c>
    </row>
    <row r="105" spans="1:5" ht="30" customHeight="1">
      <c r="A105" s="6">
        <v>103</v>
      </c>
      <c r="B105" s="6" t="str">
        <f>"299620210525112942105101"</f>
        <v>299620210525112942105101</v>
      </c>
      <c r="C105" s="6" t="s">
        <v>10</v>
      </c>
      <c r="D105" s="6" t="str">
        <f>"夏羽欣"</f>
        <v>夏羽欣</v>
      </c>
      <c r="E105" s="6" t="str">
        <f t="shared" si="4"/>
        <v>女</v>
      </c>
    </row>
    <row r="106" spans="1:5" ht="30" customHeight="1">
      <c r="A106" s="6">
        <v>104</v>
      </c>
      <c r="B106" s="6" t="str">
        <f>"299620210525130732105462"</f>
        <v>299620210525130732105462</v>
      </c>
      <c r="C106" s="6" t="s">
        <v>10</v>
      </c>
      <c r="D106" s="6" t="str">
        <f>"黎吉焕"</f>
        <v>黎吉焕</v>
      </c>
      <c r="E106" s="6" t="str">
        <f t="shared" si="4"/>
        <v>女</v>
      </c>
    </row>
    <row r="107" spans="1:5" ht="30" customHeight="1">
      <c r="A107" s="6">
        <v>105</v>
      </c>
      <c r="B107" s="6" t="str">
        <f>"299620210525135649105545"</f>
        <v>299620210525135649105545</v>
      </c>
      <c r="C107" s="6" t="s">
        <v>10</v>
      </c>
      <c r="D107" s="6" t="str">
        <f>"谢娇蓉"</f>
        <v>谢娇蓉</v>
      </c>
      <c r="E107" s="6" t="str">
        <f t="shared" si="4"/>
        <v>女</v>
      </c>
    </row>
    <row r="108" spans="1:5" ht="30" customHeight="1">
      <c r="A108" s="6">
        <v>106</v>
      </c>
      <c r="B108" s="6" t="str">
        <f>"299620210525150356105664"</f>
        <v>299620210525150356105664</v>
      </c>
      <c r="C108" s="6" t="s">
        <v>10</v>
      </c>
      <c r="D108" s="6" t="str">
        <f>"刘滇"</f>
        <v>刘滇</v>
      </c>
      <c r="E108" s="6" t="str">
        <f t="shared" si="4"/>
        <v>女</v>
      </c>
    </row>
    <row r="109" spans="1:5" ht="30" customHeight="1">
      <c r="A109" s="6">
        <v>107</v>
      </c>
      <c r="B109" s="6" t="str">
        <f>"299620210525205554106540"</f>
        <v>299620210525205554106540</v>
      </c>
      <c r="C109" s="6" t="s">
        <v>10</v>
      </c>
      <c r="D109" s="6" t="str">
        <f>"陈首憎"</f>
        <v>陈首憎</v>
      </c>
      <c r="E109" s="6" t="str">
        <f>"男"</f>
        <v>男</v>
      </c>
    </row>
    <row r="110" spans="1:5" ht="30" customHeight="1">
      <c r="A110" s="6">
        <v>108</v>
      </c>
      <c r="B110" s="6" t="str">
        <f>"299620210525213720106644"</f>
        <v>299620210525213720106644</v>
      </c>
      <c r="C110" s="6" t="s">
        <v>10</v>
      </c>
      <c r="D110" s="6" t="str">
        <f>"蔡萌芹"</f>
        <v>蔡萌芹</v>
      </c>
      <c r="E110" s="6" t="str">
        <f aca="true" t="shared" si="5" ref="E110:E115">"女"</f>
        <v>女</v>
      </c>
    </row>
    <row r="111" spans="1:5" ht="30" customHeight="1">
      <c r="A111" s="6">
        <v>109</v>
      </c>
      <c r="B111" s="6" t="str">
        <f>"299620210525235335106898"</f>
        <v>299620210525235335106898</v>
      </c>
      <c r="C111" s="6" t="s">
        <v>10</v>
      </c>
      <c r="D111" s="6" t="str">
        <f>"刘少磊"</f>
        <v>刘少磊</v>
      </c>
      <c r="E111" s="6" t="str">
        <f t="shared" si="5"/>
        <v>女</v>
      </c>
    </row>
    <row r="112" spans="1:5" ht="30" customHeight="1">
      <c r="A112" s="6">
        <v>110</v>
      </c>
      <c r="B112" s="6" t="str">
        <f>"299620210526101853107245"</f>
        <v>299620210526101853107245</v>
      </c>
      <c r="C112" s="6" t="s">
        <v>10</v>
      </c>
      <c r="D112" s="6" t="str">
        <f>"陈春江"</f>
        <v>陈春江</v>
      </c>
      <c r="E112" s="6" t="str">
        <f t="shared" si="5"/>
        <v>女</v>
      </c>
    </row>
    <row r="113" spans="1:5" ht="30" customHeight="1">
      <c r="A113" s="6">
        <v>111</v>
      </c>
      <c r="B113" s="6" t="str">
        <f>"299620210526133458107649"</f>
        <v>299620210526133458107649</v>
      </c>
      <c r="C113" s="6" t="s">
        <v>10</v>
      </c>
      <c r="D113" s="6" t="str">
        <f>"王冰月"</f>
        <v>王冰月</v>
      </c>
      <c r="E113" s="6" t="str">
        <f t="shared" si="5"/>
        <v>女</v>
      </c>
    </row>
    <row r="114" spans="1:5" ht="30" customHeight="1">
      <c r="A114" s="6">
        <v>112</v>
      </c>
      <c r="B114" s="6" t="str">
        <f>"299620210526215341108515"</f>
        <v>299620210526215341108515</v>
      </c>
      <c r="C114" s="6" t="s">
        <v>10</v>
      </c>
      <c r="D114" s="6" t="str">
        <f>"陈珍金"</f>
        <v>陈珍金</v>
      </c>
      <c r="E114" s="6" t="str">
        <f t="shared" si="5"/>
        <v>女</v>
      </c>
    </row>
    <row r="115" spans="1:5" ht="30" customHeight="1">
      <c r="A115" s="6">
        <v>113</v>
      </c>
      <c r="B115" s="6" t="str">
        <f>"299620210526215816108527"</f>
        <v>299620210526215816108527</v>
      </c>
      <c r="C115" s="6" t="s">
        <v>10</v>
      </c>
      <c r="D115" s="6" t="str">
        <f>"梅秀兰"</f>
        <v>梅秀兰</v>
      </c>
      <c r="E115" s="6" t="str">
        <f t="shared" si="5"/>
        <v>女</v>
      </c>
    </row>
    <row r="116" spans="1:5" ht="30" customHeight="1">
      <c r="A116" s="6">
        <v>114</v>
      </c>
      <c r="B116" s="6" t="str">
        <f>"299620210527130111109280"</f>
        <v>299620210527130111109280</v>
      </c>
      <c r="C116" s="6" t="s">
        <v>10</v>
      </c>
      <c r="D116" s="6" t="str">
        <f>"吴为鹏"</f>
        <v>吴为鹏</v>
      </c>
      <c r="E116" s="6" t="str">
        <f>"男"</f>
        <v>男</v>
      </c>
    </row>
    <row r="117" spans="1:5" ht="30" customHeight="1">
      <c r="A117" s="6">
        <v>115</v>
      </c>
      <c r="B117" s="6" t="str">
        <f>"299620210527175533109715"</f>
        <v>299620210527175533109715</v>
      </c>
      <c r="C117" s="6" t="s">
        <v>10</v>
      </c>
      <c r="D117" s="6" t="str">
        <f>"王乙如"</f>
        <v>王乙如</v>
      </c>
      <c r="E117" s="6" t="str">
        <f aca="true" t="shared" si="6" ref="E117:E133">"女"</f>
        <v>女</v>
      </c>
    </row>
    <row r="118" spans="1:5" ht="30" customHeight="1">
      <c r="A118" s="6">
        <v>116</v>
      </c>
      <c r="B118" s="6" t="str">
        <f>"299620210527191512109796"</f>
        <v>299620210527191512109796</v>
      </c>
      <c r="C118" s="6" t="s">
        <v>10</v>
      </c>
      <c r="D118" s="6" t="str">
        <f>"邓华怡"</f>
        <v>邓华怡</v>
      </c>
      <c r="E118" s="6" t="str">
        <f t="shared" si="6"/>
        <v>女</v>
      </c>
    </row>
    <row r="119" spans="1:5" ht="30" customHeight="1">
      <c r="A119" s="6">
        <v>117</v>
      </c>
      <c r="B119" s="6" t="str">
        <f>"299620210527193435109823"</f>
        <v>299620210527193435109823</v>
      </c>
      <c r="C119" s="6" t="s">
        <v>10</v>
      </c>
      <c r="D119" s="6" t="str">
        <f>"陈清心"</f>
        <v>陈清心</v>
      </c>
      <c r="E119" s="6" t="str">
        <f t="shared" si="6"/>
        <v>女</v>
      </c>
    </row>
    <row r="120" spans="1:5" ht="30" customHeight="1">
      <c r="A120" s="6">
        <v>118</v>
      </c>
      <c r="B120" s="6" t="str">
        <f>"299620210528130044110653"</f>
        <v>299620210528130044110653</v>
      </c>
      <c r="C120" s="6" t="s">
        <v>10</v>
      </c>
      <c r="D120" s="6" t="str">
        <f>"谢妹姜"</f>
        <v>谢妹姜</v>
      </c>
      <c r="E120" s="6" t="str">
        <f t="shared" si="6"/>
        <v>女</v>
      </c>
    </row>
    <row r="121" spans="1:5" ht="30" customHeight="1">
      <c r="A121" s="6">
        <v>119</v>
      </c>
      <c r="B121" s="6" t="str">
        <f>"299620210528201839111202"</f>
        <v>299620210528201839111202</v>
      </c>
      <c r="C121" s="6" t="s">
        <v>10</v>
      </c>
      <c r="D121" s="6" t="str">
        <f>"洪小娇"</f>
        <v>洪小娇</v>
      </c>
      <c r="E121" s="6" t="str">
        <f t="shared" si="6"/>
        <v>女</v>
      </c>
    </row>
    <row r="122" spans="1:5" ht="30" customHeight="1">
      <c r="A122" s="6">
        <v>120</v>
      </c>
      <c r="B122" s="6" t="str">
        <f>"299620210528221409111304"</f>
        <v>299620210528221409111304</v>
      </c>
      <c r="C122" s="6" t="s">
        <v>10</v>
      </c>
      <c r="D122" s="6" t="str">
        <f>"吴双华"</f>
        <v>吴双华</v>
      </c>
      <c r="E122" s="6" t="str">
        <f t="shared" si="6"/>
        <v>女</v>
      </c>
    </row>
    <row r="123" spans="1:5" ht="30" customHeight="1">
      <c r="A123" s="6">
        <v>121</v>
      </c>
      <c r="B123" s="6" t="str">
        <f>"299620210528223110111319"</f>
        <v>299620210528223110111319</v>
      </c>
      <c r="C123" s="6" t="s">
        <v>10</v>
      </c>
      <c r="D123" s="6" t="str">
        <f>"蔡兴美"</f>
        <v>蔡兴美</v>
      </c>
      <c r="E123" s="6" t="str">
        <f t="shared" si="6"/>
        <v>女</v>
      </c>
    </row>
    <row r="124" spans="1:5" ht="30" customHeight="1">
      <c r="A124" s="6">
        <v>122</v>
      </c>
      <c r="B124" s="6" t="str">
        <f>"299620210529105842111523"</f>
        <v>299620210529105842111523</v>
      </c>
      <c r="C124" s="6" t="s">
        <v>10</v>
      </c>
      <c r="D124" s="6" t="str">
        <f>"何丽华"</f>
        <v>何丽华</v>
      </c>
      <c r="E124" s="6" t="str">
        <f t="shared" si="6"/>
        <v>女</v>
      </c>
    </row>
    <row r="125" spans="1:5" ht="30" customHeight="1">
      <c r="A125" s="6">
        <v>123</v>
      </c>
      <c r="B125" s="6" t="str">
        <f>"299620210529135738111668"</f>
        <v>299620210529135738111668</v>
      </c>
      <c r="C125" s="6" t="s">
        <v>10</v>
      </c>
      <c r="D125" s="6" t="str">
        <f>"陈金燕"</f>
        <v>陈金燕</v>
      </c>
      <c r="E125" s="6" t="str">
        <f t="shared" si="6"/>
        <v>女</v>
      </c>
    </row>
    <row r="126" spans="1:5" ht="30" customHeight="1">
      <c r="A126" s="6">
        <v>124</v>
      </c>
      <c r="B126" s="6" t="str">
        <f>"299620210529160736111738"</f>
        <v>299620210529160736111738</v>
      </c>
      <c r="C126" s="6" t="s">
        <v>10</v>
      </c>
      <c r="D126" s="6" t="str">
        <f>"符瑜"</f>
        <v>符瑜</v>
      </c>
      <c r="E126" s="6" t="str">
        <f t="shared" si="6"/>
        <v>女</v>
      </c>
    </row>
    <row r="127" spans="1:5" ht="30" customHeight="1">
      <c r="A127" s="6">
        <v>125</v>
      </c>
      <c r="B127" s="6" t="str">
        <f>"299620210530001008112029"</f>
        <v>299620210530001008112029</v>
      </c>
      <c r="C127" s="6" t="s">
        <v>10</v>
      </c>
      <c r="D127" s="6" t="str">
        <f>"林艳萍"</f>
        <v>林艳萍</v>
      </c>
      <c r="E127" s="6" t="str">
        <f t="shared" si="6"/>
        <v>女</v>
      </c>
    </row>
    <row r="128" spans="1:5" ht="30" customHeight="1">
      <c r="A128" s="6">
        <v>126</v>
      </c>
      <c r="B128" s="6" t="str">
        <f>"299620210530101201112126"</f>
        <v>299620210530101201112126</v>
      </c>
      <c r="C128" s="6" t="s">
        <v>10</v>
      </c>
      <c r="D128" s="6" t="str">
        <f>"黄钰嵋"</f>
        <v>黄钰嵋</v>
      </c>
      <c r="E128" s="6" t="str">
        <f t="shared" si="6"/>
        <v>女</v>
      </c>
    </row>
    <row r="129" spans="1:5" ht="30" customHeight="1">
      <c r="A129" s="6">
        <v>127</v>
      </c>
      <c r="B129" s="6" t="str">
        <f>"299620210530154919112378"</f>
        <v>299620210530154919112378</v>
      </c>
      <c r="C129" s="6" t="s">
        <v>10</v>
      </c>
      <c r="D129" s="6" t="str">
        <f>"徐璟"</f>
        <v>徐璟</v>
      </c>
      <c r="E129" s="6" t="str">
        <f t="shared" si="6"/>
        <v>女</v>
      </c>
    </row>
    <row r="130" spans="1:5" ht="30" customHeight="1">
      <c r="A130" s="6">
        <v>128</v>
      </c>
      <c r="B130" s="6" t="str">
        <f>"299620210530221451112755"</f>
        <v>299620210530221451112755</v>
      </c>
      <c r="C130" s="6" t="s">
        <v>10</v>
      </c>
      <c r="D130" s="6" t="str">
        <f>"陈莹"</f>
        <v>陈莹</v>
      </c>
      <c r="E130" s="6" t="str">
        <f t="shared" si="6"/>
        <v>女</v>
      </c>
    </row>
    <row r="131" spans="1:5" ht="30" customHeight="1">
      <c r="A131" s="6">
        <v>129</v>
      </c>
      <c r="B131" s="6" t="str">
        <f>"299620210531023128112918"</f>
        <v>299620210531023128112918</v>
      </c>
      <c r="C131" s="6" t="s">
        <v>10</v>
      </c>
      <c r="D131" s="6" t="str">
        <f>"符颖"</f>
        <v>符颖</v>
      </c>
      <c r="E131" s="6" t="str">
        <f t="shared" si="6"/>
        <v>女</v>
      </c>
    </row>
    <row r="132" spans="1:5" ht="30" customHeight="1">
      <c r="A132" s="6">
        <v>130</v>
      </c>
      <c r="B132" s="6" t="str">
        <f>"299620210531094143113070"</f>
        <v>299620210531094143113070</v>
      </c>
      <c r="C132" s="6" t="s">
        <v>10</v>
      </c>
      <c r="D132" s="6" t="str">
        <f>"孙悦萍"</f>
        <v>孙悦萍</v>
      </c>
      <c r="E132" s="6" t="str">
        <f t="shared" si="6"/>
        <v>女</v>
      </c>
    </row>
    <row r="133" spans="1:5" ht="30" customHeight="1">
      <c r="A133" s="6">
        <v>131</v>
      </c>
      <c r="B133" s="6" t="str">
        <f>"299620210531134720113439"</f>
        <v>299620210531134720113439</v>
      </c>
      <c r="C133" s="6" t="s">
        <v>10</v>
      </c>
      <c r="D133" s="6" t="str">
        <f>"万钦虹"</f>
        <v>万钦虹</v>
      </c>
      <c r="E133" s="6" t="str">
        <f t="shared" si="6"/>
        <v>女</v>
      </c>
    </row>
    <row r="134" spans="1:5" ht="30" customHeight="1">
      <c r="A134" s="6">
        <v>132</v>
      </c>
      <c r="B134" s="6" t="str">
        <f>"299620210531143430113479"</f>
        <v>299620210531143430113479</v>
      </c>
      <c r="C134" s="6" t="s">
        <v>10</v>
      </c>
      <c r="D134" s="6" t="str">
        <f>"闵琦"</f>
        <v>闵琦</v>
      </c>
      <c r="E134" s="6" t="str">
        <f>"男"</f>
        <v>男</v>
      </c>
    </row>
    <row r="135" spans="1:5" ht="30" customHeight="1">
      <c r="A135" s="6">
        <v>133</v>
      </c>
      <c r="B135" s="6" t="str">
        <f>"299620210525093506104450"</f>
        <v>299620210525093506104450</v>
      </c>
      <c r="C135" s="6" t="s">
        <v>11</v>
      </c>
      <c r="D135" s="6" t="str">
        <f>"郭凤茹"</f>
        <v>郭凤茹</v>
      </c>
      <c r="E135" s="6" t="str">
        <f>"女"</f>
        <v>女</v>
      </c>
    </row>
    <row r="136" spans="1:5" ht="30" customHeight="1">
      <c r="A136" s="6">
        <v>134</v>
      </c>
      <c r="B136" s="6" t="str">
        <f>"299620210525100722104641"</f>
        <v>299620210525100722104641</v>
      </c>
      <c r="C136" s="6" t="s">
        <v>11</v>
      </c>
      <c r="D136" s="6" t="str">
        <f>"赖海涯"</f>
        <v>赖海涯</v>
      </c>
      <c r="E136" s="6" t="str">
        <f>"女"</f>
        <v>女</v>
      </c>
    </row>
    <row r="137" spans="1:5" ht="30" customHeight="1">
      <c r="A137" s="6">
        <v>135</v>
      </c>
      <c r="B137" s="6" t="str">
        <f>"299620210525105433104940"</f>
        <v>299620210525105433104940</v>
      </c>
      <c r="C137" s="6" t="s">
        <v>11</v>
      </c>
      <c r="D137" s="6" t="str">
        <f>"高扬"</f>
        <v>高扬</v>
      </c>
      <c r="E137" s="6" t="str">
        <f>"男"</f>
        <v>男</v>
      </c>
    </row>
    <row r="138" spans="1:5" ht="30" customHeight="1">
      <c r="A138" s="6">
        <v>136</v>
      </c>
      <c r="B138" s="6" t="str">
        <f>"299620210525112159105067"</f>
        <v>299620210525112159105067</v>
      </c>
      <c r="C138" s="6" t="s">
        <v>11</v>
      </c>
      <c r="D138" s="6" t="str">
        <f>"王冰"</f>
        <v>王冰</v>
      </c>
      <c r="E138" s="6" t="str">
        <f>"女"</f>
        <v>女</v>
      </c>
    </row>
    <row r="139" spans="1:5" ht="30" customHeight="1">
      <c r="A139" s="6">
        <v>137</v>
      </c>
      <c r="B139" s="6" t="str">
        <f>"299620210525193616106362"</f>
        <v>299620210525193616106362</v>
      </c>
      <c r="C139" s="6" t="s">
        <v>11</v>
      </c>
      <c r="D139" s="6" t="str">
        <f>"张瑞传"</f>
        <v>张瑞传</v>
      </c>
      <c r="E139" s="6" t="str">
        <f>"男"</f>
        <v>男</v>
      </c>
    </row>
    <row r="140" spans="1:5" ht="30" customHeight="1">
      <c r="A140" s="6">
        <v>138</v>
      </c>
      <c r="B140" s="6" t="str">
        <f>"299620210526104923107322"</f>
        <v>299620210526104923107322</v>
      </c>
      <c r="C140" s="6" t="s">
        <v>11</v>
      </c>
      <c r="D140" s="6" t="str">
        <f>"王斐"</f>
        <v>王斐</v>
      </c>
      <c r="E140" s="6" t="str">
        <f>"女"</f>
        <v>女</v>
      </c>
    </row>
    <row r="141" spans="1:5" ht="30" customHeight="1">
      <c r="A141" s="6">
        <v>139</v>
      </c>
      <c r="B141" s="6" t="str">
        <f>"299620210528104850110459"</f>
        <v>299620210528104850110459</v>
      </c>
      <c r="C141" s="6" t="s">
        <v>11</v>
      </c>
      <c r="D141" s="6" t="str">
        <f>"吉倩倩"</f>
        <v>吉倩倩</v>
      </c>
      <c r="E141" s="6" t="str">
        <f>"女"</f>
        <v>女</v>
      </c>
    </row>
    <row r="142" spans="1:5" ht="30" customHeight="1">
      <c r="A142" s="6">
        <v>140</v>
      </c>
      <c r="B142" s="6" t="str">
        <f>"299620210529121601111599"</f>
        <v>299620210529121601111599</v>
      </c>
      <c r="C142" s="6" t="s">
        <v>11</v>
      </c>
      <c r="D142" s="6" t="str">
        <f>"郝畅"</f>
        <v>郝畅</v>
      </c>
      <c r="E142" s="6" t="str">
        <f>"女"</f>
        <v>女</v>
      </c>
    </row>
    <row r="143" spans="1:5" ht="30" customHeight="1">
      <c r="A143" s="6">
        <v>141</v>
      </c>
      <c r="B143" s="6" t="str">
        <f>"299620210531092059113023"</f>
        <v>299620210531092059113023</v>
      </c>
      <c r="C143" s="6" t="s">
        <v>11</v>
      </c>
      <c r="D143" s="6" t="str">
        <f>"云燕娇"</f>
        <v>云燕娇</v>
      </c>
      <c r="E143" s="6" t="str">
        <f>"女"</f>
        <v>女</v>
      </c>
    </row>
    <row r="144" spans="1:5" ht="30" customHeight="1">
      <c r="A144" s="6">
        <v>142</v>
      </c>
      <c r="B144" s="6" t="str">
        <f>"299620210531142836113474"</f>
        <v>299620210531142836113474</v>
      </c>
      <c r="C144" s="6" t="s">
        <v>11</v>
      </c>
      <c r="D144" s="6" t="str">
        <f>"王志林"</f>
        <v>王志林</v>
      </c>
      <c r="E144" s="6" t="str">
        <f>"男"</f>
        <v>男</v>
      </c>
    </row>
    <row r="145" spans="1:5" ht="30" customHeight="1">
      <c r="A145" s="6">
        <v>143</v>
      </c>
      <c r="B145" s="6" t="str">
        <f>"299620210525094423104510"</f>
        <v>299620210525094423104510</v>
      </c>
      <c r="C145" s="6" t="s">
        <v>12</v>
      </c>
      <c r="D145" s="6" t="str">
        <f>"龙嫔嫔"</f>
        <v>龙嫔嫔</v>
      </c>
      <c r="E145" s="6" t="str">
        <f aca="true" t="shared" si="7" ref="E145:E150">"女"</f>
        <v>女</v>
      </c>
    </row>
    <row r="146" spans="1:5" ht="30" customHeight="1">
      <c r="A146" s="6">
        <v>144</v>
      </c>
      <c r="B146" s="6" t="str">
        <f>"299620210525104010104867"</f>
        <v>299620210525104010104867</v>
      </c>
      <c r="C146" s="6" t="s">
        <v>12</v>
      </c>
      <c r="D146" s="6" t="str">
        <f>"李彩花"</f>
        <v>李彩花</v>
      </c>
      <c r="E146" s="6" t="str">
        <f t="shared" si="7"/>
        <v>女</v>
      </c>
    </row>
    <row r="147" spans="1:5" ht="30" customHeight="1">
      <c r="A147" s="6">
        <v>145</v>
      </c>
      <c r="B147" s="6" t="str">
        <f>"299620210525113031105105"</f>
        <v>299620210525113031105105</v>
      </c>
      <c r="C147" s="6" t="s">
        <v>12</v>
      </c>
      <c r="D147" s="6" t="str">
        <f>"秦莹"</f>
        <v>秦莹</v>
      </c>
      <c r="E147" s="6" t="str">
        <f t="shared" si="7"/>
        <v>女</v>
      </c>
    </row>
    <row r="148" spans="1:5" ht="30" customHeight="1">
      <c r="A148" s="6">
        <v>146</v>
      </c>
      <c r="B148" s="6" t="str">
        <f>"299620210525123704105361"</f>
        <v>299620210525123704105361</v>
      </c>
      <c r="C148" s="6" t="s">
        <v>12</v>
      </c>
      <c r="D148" s="6" t="str">
        <f>"范雨冰"</f>
        <v>范雨冰</v>
      </c>
      <c r="E148" s="6" t="str">
        <f t="shared" si="7"/>
        <v>女</v>
      </c>
    </row>
    <row r="149" spans="1:5" ht="30" customHeight="1">
      <c r="A149" s="6">
        <v>147</v>
      </c>
      <c r="B149" s="6" t="str">
        <f>"299620210525145200105634"</f>
        <v>299620210525145200105634</v>
      </c>
      <c r="C149" s="6" t="s">
        <v>12</v>
      </c>
      <c r="D149" s="6" t="str">
        <f>"张回回"</f>
        <v>张回回</v>
      </c>
      <c r="E149" s="6" t="str">
        <f t="shared" si="7"/>
        <v>女</v>
      </c>
    </row>
    <row r="150" spans="1:5" ht="30" customHeight="1">
      <c r="A150" s="6">
        <v>148</v>
      </c>
      <c r="B150" s="6" t="str">
        <f>"299620210525151137105686"</f>
        <v>299620210525151137105686</v>
      </c>
      <c r="C150" s="6" t="s">
        <v>12</v>
      </c>
      <c r="D150" s="6" t="str">
        <f>"潘仙月"</f>
        <v>潘仙月</v>
      </c>
      <c r="E150" s="6" t="str">
        <f t="shared" si="7"/>
        <v>女</v>
      </c>
    </row>
    <row r="151" spans="1:5" ht="30" customHeight="1">
      <c r="A151" s="6">
        <v>149</v>
      </c>
      <c r="B151" s="6" t="str">
        <f>"299620210525160200105855"</f>
        <v>299620210525160200105855</v>
      </c>
      <c r="C151" s="6" t="s">
        <v>12</v>
      </c>
      <c r="D151" s="6" t="str">
        <f>"黎贵荣"</f>
        <v>黎贵荣</v>
      </c>
      <c r="E151" s="6" t="str">
        <f>"男"</f>
        <v>男</v>
      </c>
    </row>
    <row r="152" spans="1:5" ht="30" customHeight="1">
      <c r="A152" s="6">
        <v>150</v>
      </c>
      <c r="B152" s="6" t="str">
        <f>"299620210525162510105920"</f>
        <v>299620210525162510105920</v>
      </c>
      <c r="C152" s="6" t="s">
        <v>12</v>
      </c>
      <c r="D152" s="6" t="str">
        <f>"邓柳英"</f>
        <v>邓柳英</v>
      </c>
      <c r="E152" s="6" t="str">
        <f aca="true" t="shared" si="8" ref="E152:E199">"女"</f>
        <v>女</v>
      </c>
    </row>
    <row r="153" spans="1:5" ht="30" customHeight="1">
      <c r="A153" s="6">
        <v>151</v>
      </c>
      <c r="B153" s="6" t="str">
        <f>"299620210525182211106194"</f>
        <v>299620210525182211106194</v>
      </c>
      <c r="C153" s="6" t="s">
        <v>12</v>
      </c>
      <c r="D153" s="6" t="str">
        <f>"刘莹莹"</f>
        <v>刘莹莹</v>
      </c>
      <c r="E153" s="6" t="str">
        <f t="shared" si="8"/>
        <v>女</v>
      </c>
    </row>
    <row r="154" spans="1:5" ht="30" customHeight="1">
      <c r="A154" s="6">
        <v>152</v>
      </c>
      <c r="B154" s="6" t="str">
        <f>"299620210525184227106240"</f>
        <v>299620210525184227106240</v>
      </c>
      <c r="C154" s="6" t="s">
        <v>12</v>
      </c>
      <c r="D154" s="6" t="str">
        <f>"魏伊祎"</f>
        <v>魏伊祎</v>
      </c>
      <c r="E154" s="6" t="str">
        <f t="shared" si="8"/>
        <v>女</v>
      </c>
    </row>
    <row r="155" spans="1:5" ht="30" customHeight="1">
      <c r="A155" s="6">
        <v>153</v>
      </c>
      <c r="B155" s="6" t="str">
        <f>"299620210526074116106960"</f>
        <v>299620210526074116106960</v>
      </c>
      <c r="C155" s="6" t="s">
        <v>12</v>
      </c>
      <c r="D155" s="6" t="str">
        <f>"黄亚媛"</f>
        <v>黄亚媛</v>
      </c>
      <c r="E155" s="6" t="str">
        <f t="shared" si="8"/>
        <v>女</v>
      </c>
    </row>
    <row r="156" spans="1:5" ht="30" customHeight="1">
      <c r="A156" s="6">
        <v>154</v>
      </c>
      <c r="B156" s="6" t="str">
        <f>"299620210526080627106984"</f>
        <v>299620210526080627106984</v>
      </c>
      <c r="C156" s="6" t="s">
        <v>12</v>
      </c>
      <c r="D156" s="6" t="str">
        <f>"林婧"</f>
        <v>林婧</v>
      </c>
      <c r="E156" s="6" t="str">
        <f t="shared" si="8"/>
        <v>女</v>
      </c>
    </row>
    <row r="157" spans="1:5" ht="30" customHeight="1">
      <c r="A157" s="6">
        <v>155</v>
      </c>
      <c r="B157" s="6" t="str">
        <f>"299620210526090408107065"</f>
        <v>299620210526090408107065</v>
      </c>
      <c r="C157" s="6" t="s">
        <v>12</v>
      </c>
      <c r="D157" s="6" t="str">
        <f>"何珊洁"</f>
        <v>何珊洁</v>
      </c>
      <c r="E157" s="6" t="str">
        <f t="shared" si="8"/>
        <v>女</v>
      </c>
    </row>
    <row r="158" spans="1:5" ht="30" customHeight="1">
      <c r="A158" s="6">
        <v>156</v>
      </c>
      <c r="B158" s="6" t="str">
        <f>"299620210526120858107484"</f>
        <v>299620210526120858107484</v>
      </c>
      <c r="C158" s="6" t="s">
        <v>12</v>
      </c>
      <c r="D158" s="6" t="str">
        <f>"梁蓝尹"</f>
        <v>梁蓝尹</v>
      </c>
      <c r="E158" s="6" t="str">
        <f t="shared" si="8"/>
        <v>女</v>
      </c>
    </row>
    <row r="159" spans="1:5" ht="30" customHeight="1">
      <c r="A159" s="6">
        <v>157</v>
      </c>
      <c r="B159" s="6" t="str">
        <f>"299620210526131209107628"</f>
        <v>299620210526131209107628</v>
      </c>
      <c r="C159" s="6" t="s">
        <v>12</v>
      </c>
      <c r="D159" s="6" t="str">
        <f>"符春蕾"</f>
        <v>符春蕾</v>
      </c>
      <c r="E159" s="6" t="str">
        <f t="shared" si="8"/>
        <v>女</v>
      </c>
    </row>
    <row r="160" spans="1:5" ht="30" customHeight="1">
      <c r="A160" s="6">
        <v>158</v>
      </c>
      <c r="B160" s="6" t="str">
        <f>"299620210526184305108152"</f>
        <v>299620210526184305108152</v>
      </c>
      <c r="C160" s="6" t="s">
        <v>12</v>
      </c>
      <c r="D160" s="6" t="str">
        <f>"林丽丹"</f>
        <v>林丽丹</v>
      </c>
      <c r="E160" s="6" t="str">
        <f t="shared" si="8"/>
        <v>女</v>
      </c>
    </row>
    <row r="161" spans="1:5" ht="30" customHeight="1">
      <c r="A161" s="6">
        <v>159</v>
      </c>
      <c r="B161" s="6" t="str">
        <f>"299620210526221145108563"</f>
        <v>299620210526221145108563</v>
      </c>
      <c r="C161" s="6" t="s">
        <v>12</v>
      </c>
      <c r="D161" s="6" t="str">
        <f>"符羽冰"</f>
        <v>符羽冰</v>
      </c>
      <c r="E161" s="6" t="str">
        <f t="shared" si="8"/>
        <v>女</v>
      </c>
    </row>
    <row r="162" spans="1:5" ht="30" customHeight="1">
      <c r="A162" s="6">
        <v>160</v>
      </c>
      <c r="B162" s="6" t="str">
        <f>"299620210526230058108661"</f>
        <v>299620210526230058108661</v>
      </c>
      <c r="C162" s="6" t="s">
        <v>12</v>
      </c>
      <c r="D162" s="6" t="str">
        <f>"唐慧"</f>
        <v>唐慧</v>
      </c>
      <c r="E162" s="6" t="str">
        <f t="shared" si="8"/>
        <v>女</v>
      </c>
    </row>
    <row r="163" spans="1:5" ht="30" customHeight="1">
      <c r="A163" s="6">
        <v>161</v>
      </c>
      <c r="B163" s="6" t="str">
        <f>"299620210527101616109027"</f>
        <v>299620210527101616109027</v>
      </c>
      <c r="C163" s="6" t="s">
        <v>12</v>
      </c>
      <c r="D163" s="6" t="str">
        <f>"苏文菊"</f>
        <v>苏文菊</v>
      </c>
      <c r="E163" s="6" t="str">
        <f t="shared" si="8"/>
        <v>女</v>
      </c>
    </row>
    <row r="164" spans="1:5" ht="30" customHeight="1">
      <c r="A164" s="6">
        <v>162</v>
      </c>
      <c r="B164" s="6" t="str">
        <f>"299620210527162010109550"</f>
        <v>299620210527162010109550</v>
      </c>
      <c r="C164" s="6" t="s">
        <v>12</v>
      </c>
      <c r="D164" s="6" t="str">
        <f>"陈琼彩"</f>
        <v>陈琼彩</v>
      </c>
      <c r="E164" s="6" t="str">
        <f t="shared" si="8"/>
        <v>女</v>
      </c>
    </row>
    <row r="165" spans="1:5" ht="30" customHeight="1">
      <c r="A165" s="6">
        <v>163</v>
      </c>
      <c r="B165" s="6" t="str">
        <f>"299620210527195015109843"</f>
        <v>299620210527195015109843</v>
      </c>
      <c r="C165" s="6" t="s">
        <v>12</v>
      </c>
      <c r="D165" s="6" t="str">
        <f>"陈珂珂"</f>
        <v>陈珂珂</v>
      </c>
      <c r="E165" s="6" t="str">
        <f t="shared" si="8"/>
        <v>女</v>
      </c>
    </row>
    <row r="166" spans="1:5" ht="30" customHeight="1">
      <c r="A166" s="6">
        <v>164</v>
      </c>
      <c r="B166" s="6" t="str">
        <f>"299620210528001141110156"</f>
        <v>299620210528001141110156</v>
      </c>
      <c r="C166" s="6" t="s">
        <v>12</v>
      </c>
      <c r="D166" s="6" t="str">
        <f>"唐燕萍"</f>
        <v>唐燕萍</v>
      </c>
      <c r="E166" s="6" t="str">
        <f t="shared" si="8"/>
        <v>女</v>
      </c>
    </row>
    <row r="167" spans="1:5" ht="30" customHeight="1">
      <c r="A167" s="6">
        <v>165</v>
      </c>
      <c r="B167" s="6" t="str">
        <f>"299620210528093054110305"</f>
        <v>299620210528093054110305</v>
      </c>
      <c r="C167" s="6" t="s">
        <v>12</v>
      </c>
      <c r="D167" s="6" t="str">
        <f>"黄曼琼"</f>
        <v>黄曼琼</v>
      </c>
      <c r="E167" s="6" t="str">
        <f t="shared" si="8"/>
        <v>女</v>
      </c>
    </row>
    <row r="168" spans="1:5" ht="30" customHeight="1">
      <c r="A168" s="6">
        <v>166</v>
      </c>
      <c r="B168" s="6" t="str">
        <f>"299620210528094122110326"</f>
        <v>299620210528094122110326</v>
      </c>
      <c r="C168" s="6" t="s">
        <v>12</v>
      </c>
      <c r="D168" s="6" t="str">
        <f>"麦丽惠"</f>
        <v>麦丽惠</v>
      </c>
      <c r="E168" s="6" t="str">
        <f t="shared" si="8"/>
        <v>女</v>
      </c>
    </row>
    <row r="169" spans="1:5" ht="30" customHeight="1">
      <c r="A169" s="6">
        <v>167</v>
      </c>
      <c r="B169" s="6" t="str">
        <f>"299620210528125136110638"</f>
        <v>299620210528125136110638</v>
      </c>
      <c r="C169" s="6" t="s">
        <v>12</v>
      </c>
      <c r="D169" s="6" t="str">
        <f>"陈心怡"</f>
        <v>陈心怡</v>
      </c>
      <c r="E169" s="6" t="str">
        <f t="shared" si="8"/>
        <v>女</v>
      </c>
    </row>
    <row r="170" spans="1:5" ht="30" customHeight="1">
      <c r="A170" s="6">
        <v>168</v>
      </c>
      <c r="B170" s="6" t="str">
        <f>"299620210528185237111121"</f>
        <v>299620210528185237111121</v>
      </c>
      <c r="C170" s="6" t="s">
        <v>12</v>
      </c>
      <c r="D170" s="6" t="str">
        <f>"李寅姣"</f>
        <v>李寅姣</v>
      </c>
      <c r="E170" s="6" t="str">
        <f t="shared" si="8"/>
        <v>女</v>
      </c>
    </row>
    <row r="171" spans="1:5" ht="30" customHeight="1">
      <c r="A171" s="6">
        <v>169</v>
      </c>
      <c r="B171" s="6" t="str">
        <f>"299620210529162837111750"</f>
        <v>299620210529162837111750</v>
      </c>
      <c r="C171" s="6" t="s">
        <v>12</v>
      </c>
      <c r="D171" s="6" t="str">
        <f>"陈婷"</f>
        <v>陈婷</v>
      </c>
      <c r="E171" s="6" t="str">
        <f t="shared" si="8"/>
        <v>女</v>
      </c>
    </row>
    <row r="172" spans="1:5" ht="30" customHeight="1">
      <c r="A172" s="6">
        <v>170</v>
      </c>
      <c r="B172" s="6" t="str">
        <f>"299620210529212221111912"</f>
        <v>299620210529212221111912</v>
      </c>
      <c r="C172" s="6" t="s">
        <v>12</v>
      </c>
      <c r="D172" s="6" t="str">
        <f>"潘冰冰"</f>
        <v>潘冰冰</v>
      </c>
      <c r="E172" s="6" t="str">
        <f t="shared" si="8"/>
        <v>女</v>
      </c>
    </row>
    <row r="173" spans="1:5" ht="30" customHeight="1">
      <c r="A173" s="6">
        <v>171</v>
      </c>
      <c r="B173" s="6" t="str">
        <f>"299620210530225511112802"</f>
        <v>299620210530225511112802</v>
      </c>
      <c r="C173" s="6" t="s">
        <v>12</v>
      </c>
      <c r="D173" s="6" t="str">
        <f>"文小倩"</f>
        <v>文小倩</v>
      </c>
      <c r="E173" s="6" t="str">
        <f t="shared" si="8"/>
        <v>女</v>
      </c>
    </row>
    <row r="174" spans="1:5" ht="30" customHeight="1">
      <c r="A174" s="6">
        <v>172</v>
      </c>
      <c r="B174" s="6" t="str">
        <f>"299620210530231223112837"</f>
        <v>299620210530231223112837</v>
      </c>
      <c r="C174" s="6" t="s">
        <v>12</v>
      </c>
      <c r="D174" s="6" t="str">
        <f>"邢日自"</f>
        <v>邢日自</v>
      </c>
      <c r="E174" s="6" t="str">
        <f t="shared" si="8"/>
        <v>女</v>
      </c>
    </row>
    <row r="175" spans="1:5" ht="30" customHeight="1">
      <c r="A175" s="6">
        <v>173</v>
      </c>
      <c r="B175" s="6" t="str">
        <f>"299620210530232457112850"</f>
        <v>299620210530232457112850</v>
      </c>
      <c r="C175" s="6" t="s">
        <v>12</v>
      </c>
      <c r="D175" s="6" t="str">
        <f>"黄冠婷"</f>
        <v>黄冠婷</v>
      </c>
      <c r="E175" s="6" t="str">
        <f t="shared" si="8"/>
        <v>女</v>
      </c>
    </row>
    <row r="176" spans="1:5" ht="30" customHeight="1">
      <c r="A176" s="6">
        <v>174</v>
      </c>
      <c r="B176" s="6" t="str">
        <f>"299620210531093818113063"</f>
        <v>299620210531093818113063</v>
      </c>
      <c r="C176" s="6" t="s">
        <v>12</v>
      </c>
      <c r="D176" s="6" t="str">
        <f>"何山月"</f>
        <v>何山月</v>
      </c>
      <c r="E176" s="6" t="str">
        <f t="shared" si="8"/>
        <v>女</v>
      </c>
    </row>
    <row r="177" spans="1:5" ht="30" customHeight="1">
      <c r="A177" s="6">
        <v>175</v>
      </c>
      <c r="B177" s="6" t="str">
        <f>"299620210525090303104258"</f>
        <v>299620210525090303104258</v>
      </c>
      <c r="C177" s="6" t="s">
        <v>13</v>
      </c>
      <c r="D177" s="6" t="str">
        <f>"黄裕敏"</f>
        <v>黄裕敏</v>
      </c>
      <c r="E177" s="6" t="str">
        <f t="shared" si="8"/>
        <v>女</v>
      </c>
    </row>
    <row r="178" spans="1:5" ht="30" customHeight="1">
      <c r="A178" s="6">
        <v>176</v>
      </c>
      <c r="B178" s="6" t="str">
        <f>"299620210525090601104282"</f>
        <v>299620210525090601104282</v>
      </c>
      <c r="C178" s="6" t="s">
        <v>13</v>
      </c>
      <c r="D178" s="6" t="str">
        <f>"王丹"</f>
        <v>王丹</v>
      </c>
      <c r="E178" s="6" t="str">
        <f t="shared" si="8"/>
        <v>女</v>
      </c>
    </row>
    <row r="179" spans="1:5" ht="30" customHeight="1">
      <c r="A179" s="6">
        <v>177</v>
      </c>
      <c r="B179" s="6" t="str">
        <f>"299620210525091141104321"</f>
        <v>299620210525091141104321</v>
      </c>
      <c r="C179" s="6" t="s">
        <v>13</v>
      </c>
      <c r="D179" s="6" t="str">
        <f>"谢运春"</f>
        <v>谢运春</v>
      </c>
      <c r="E179" s="6" t="str">
        <f t="shared" si="8"/>
        <v>女</v>
      </c>
    </row>
    <row r="180" spans="1:5" ht="30" customHeight="1">
      <c r="A180" s="6">
        <v>178</v>
      </c>
      <c r="B180" s="6" t="str">
        <f>"299620210525091208104324"</f>
        <v>299620210525091208104324</v>
      </c>
      <c r="C180" s="6" t="s">
        <v>13</v>
      </c>
      <c r="D180" s="6" t="str">
        <f>"李书玉"</f>
        <v>李书玉</v>
      </c>
      <c r="E180" s="6" t="str">
        <f t="shared" si="8"/>
        <v>女</v>
      </c>
    </row>
    <row r="181" spans="1:5" ht="30" customHeight="1">
      <c r="A181" s="6">
        <v>179</v>
      </c>
      <c r="B181" s="6" t="str">
        <f>"299620210525091815104359"</f>
        <v>299620210525091815104359</v>
      </c>
      <c r="C181" s="6" t="s">
        <v>13</v>
      </c>
      <c r="D181" s="6" t="str">
        <f>"李金鑫"</f>
        <v>李金鑫</v>
      </c>
      <c r="E181" s="6" t="str">
        <f t="shared" si="8"/>
        <v>女</v>
      </c>
    </row>
    <row r="182" spans="1:5" ht="30" customHeight="1">
      <c r="A182" s="6">
        <v>180</v>
      </c>
      <c r="B182" s="6" t="str">
        <f>"299620210525092112104377"</f>
        <v>299620210525092112104377</v>
      </c>
      <c r="C182" s="6" t="s">
        <v>13</v>
      </c>
      <c r="D182" s="6" t="str">
        <f>"李姝颐"</f>
        <v>李姝颐</v>
      </c>
      <c r="E182" s="6" t="str">
        <f t="shared" si="8"/>
        <v>女</v>
      </c>
    </row>
    <row r="183" spans="1:5" ht="30" customHeight="1">
      <c r="A183" s="6">
        <v>181</v>
      </c>
      <c r="B183" s="6" t="str">
        <f>"299620210525092750104414"</f>
        <v>299620210525092750104414</v>
      </c>
      <c r="C183" s="6" t="s">
        <v>13</v>
      </c>
      <c r="D183" s="6" t="str">
        <f>"吴瑜"</f>
        <v>吴瑜</v>
      </c>
      <c r="E183" s="6" t="str">
        <f t="shared" si="8"/>
        <v>女</v>
      </c>
    </row>
    <row r="184" spans="1:5" ht="30" customHeight="1">
      <c r="A184" s="6">
        <v>182</v>
      </c>
      <c r="B184" s="6" t="str">
        <f>"299620210525093725104464"</f>
        <v>299620210525093725104464</v>
      </c>
      <c r="C184" s="6" t="s">
        <v>13</v>
      </c>
      <c r="D184" s="6" t="str">
        <f>"钟永婷"</f>
        <v>钟永婷</v>
      </c>
      <c r="E184" s="6" t="str">
        <f t="shared" si="8"/>
        <v>女</v>
      </c>
    </row>
    <row r="185" spans="1:5" ht="30" customHeight="1">
      <c r="A185" s="6">
        <v>183</v>
      </c>
      <c r="B185" s="6" t="str">
        <f>"299620210525094529104515"</f>
        <v>299620210525094529104515</v>
      </c>
      <c r="C185" s="6" t="s">
        <v>13</v>
      </c>
      <c r="D185" s="6" t="str">
        <f>"李思洁"</f>
        <v>李思洁</v>
      </c>
      <c r="E185" s="6" t="str">
        <f t="shared" si="8"/>
        <v>女</v>
      </c>
    </row>
    <row r="186" spans="1:5" ht="30" customHeight="1">
      <c r="A186" s="6">
        <v>184</v>
      </c>
      <c r="B186" s="6" t="str">
        <f>"299620210525094543104516"</f>
        <v>299620210525094543104516</v>
      </c>
      <c r="C186" s="6" t="s">
        <v>13</v>
      </c>
      <c r="D186" s="6" t="str">
        <f>"陈小威"</f>
        <v>陈小威</v>
      </c>
      <c r="E186" s="6" t="str">
        <f t="shared" si="8"/>
        <v>女</v>
      </c>
    </row>
    <row r="187" spans="1:5" ht="30" customHeight="1">
      <c r="A187" s="6">
        <v>185</v>
      </c>
      <c r="B187" s="6" t="str">
        <f>"299620210525095335104563"</f>
        <v>299620210525095335104563</v>
      </c>
      <c r="C187" s="6" t="s">
        <v>13</v>
      </c>
      <c r="D187" s="6" t="str">
        <f>"唐梅欣"</f>
        <v>唐梅欣</v>
      </c>
      <c r="E187" s="6" t="str">
        <f t="shared" si="8"/>
        <v>女</v>
      </c>
    </row>
    <row r="188" spans="1:5" ht="30" customHeight="1">
      <c r="A188" s="6">
        <v>186</v>
      </c>
      <c r="B188" s="6" t="str">
        <f>"299620210525100537104634"</f>
        <v>299620210525100537104634</v>
      </c>
      <c r="C188" s="6" t="s">
        <v>13</v>
      </c>
      <c r="D188" s="6" t="str">
        <f>"蔡思芳"</f>
        <v>蔡思芳</v>
      </c>
      <c r="E188" s="6" t="str">
        <f t="shared" si="8"/>
        <v>女</v>
      </c>
    </row>
    <row r="189" spans="1:5" ht="30" customHeight="1">
      <c r="A189" s="6">
        <v>187</v>
      </c>
      <c r="B189" s="6" t="str">
        <f>"299620210525100635104638"</f>
        <v>299620210525100635104638</v>
      </c>
      <c r="C189" s="6" t="s">
        <v>13</v>
      </c>
      <c r="D189" s="6" t="str">
        <f>"朱乔滟"</f>
        <v>朱乔滟</v>
      </c>
      <c r="E189" s="6" t="str">
        <f t="shared" si="8"/>
        <v>女</v>
      </c>
    </row>
    <row r="190" spans="1:5" ht="30" customHeight="1">
      <c r="A190" s="6">
        <v>188</v>
      </c>
      <c r="B190" s="6" t="str">
        <f>"299620210525101316104676"</f>
        <v>299620210525101316104676</v>
      </c>
      <c r="C190" s="6" t="s">
        <v>13</v>
      </c>
      <c r="D190" s="6" t="str">
        <f>"李小琴"</f>
        <v>李小琴</v>
      </c>
      <c r="E190" s="6" t="str">
        <f t="shared" si="8"/>
        <v>女</v>
      </c>
    </row>
    <row r="191" spans="1:5" ht="30" customHeight="1">
      <c r="A191" s="6">
        <v>189</v>
      </c>
      <c r="B191" s="6" t="str">
        <f>"299620210525103631104842"</f>
        <v>299620210525103631104842</v>
      </c>
      <c r="C191" s="6" t="s">
        <v>13</v>
      </c>
      <c r="D191" s="6" t="str">
        <f>"林芳霞"</f>
        <v>林芳霞</v>
      </c>
      <c r="E191" s="6" t="str">
        <f t="shared" si="8"/>
        <v>女</v>
      </c>
    </row>
    <row r="192" spans="1:5" ht="30" customHeight="1">
      <c r="A192" s="6">
        <v>190</v>
      </c>
      <c r="B192" s="6" t="str">
        <f>"299620210525103708104846"</f>
        <v>299620210525103708104846</v>
      </c>
      <c r="C192" s="6" t="s">
        <v>13</v>
      </c>
      <c r="D192" s="6" t="str">
        <f>"符霜瑜"</f>
        <v>符霜瑜</v>
      </c>
      <c r="E192" s="6" t="str">
        <f t="shared" si="8"/>
        <v>女</v>
      </c>
    </row>
    <row r="193" spans="1:5" ht="30" customHeight="1">
      <c r="A193" s="6">
        <v>191</v>
      </c>
      <c r="B193" s="6" t="str">
        <f>"299620210525104039104869"</f>
        <v>299620210525104039104869</v>
      </c>
      <c r="C193" s="6" t="s">
        <v>13</v>
      </c>
      <c r="D193" s="6" t="str">
        <f>"黄兰兰"</f>
        <v>黄兰兰</v>
      </c>
      <c r="E193" s="6" t="str">
        <f t="shared" si="8"/>
        <v>女</v>
      </c>
    </row>
    <row r="194" spans="1:5" ht="30" customHeight="1">
      <c r="A194" s="6">
        <v>192</v>
      </c>
      <c r="B194" s="6" t="str">
        <f>"299620210525104852104913"</f>
        <v>299620210525104852104913</v>
      </c>
      <c r="C194" s="6" t="s">
        <v>13</v>
      </c>
      <c r="D194" s="6" t="str">
        <f>"李小亚"</f>
        <v>李小亚</v>
      </c>
      <c r="E194" s="6" t="str">
        <f t="shared" si="8"/>
        <v>女</v>
      </c>
    </row>
    <row r="195" spans="1:5" ht="30" customHeight="1">
      <c r="A195" s="6">
        <v>193</v>
      </c>
      <c r="B195" s="6" t="str">
        <f>"299620210525104858104914"</f>
        <v>299620210525104858104914</v>
      </c>
      <c r="C195" s="6" t="s">
        <v>13</v>
      </c>
      <c r="D195" s="6" t="str">
        <f>"符武婷"</f>
        <v>符武婷</v>
      </c>
      <c r="E195" s="6" t="str">
        <f t="shared" si="8"/>
        <v>女</v>
      </c>
    </row>
    <row r="196" spans="1:5" ht="30" customHeight="1">
      <c r="A196" s="6">
        <v>194</v>
      </c>
      <c r="B196" s="6" t="str">
        <f>"299620210525105711104950"</f>
        <v>299620210525105711104950</v>
      </c>
      <c r="C196" s="6" t="s">
        <v>13</v>
      </c>
      <c r="D196" s="6" t="str">
        <f>"卢香奕"</f>
        <v>卢香奕</v>
      </c>
      <c r="E196" s="6" t="str">
        <f t="shared" si="8"/>
        <v>女</v>
      </c>
    </row>
    <row r="197" spans="1:5" ht="30" customHeight="1">
      <c r="A197" s="6">
        <v>195</v>
      </c>
      <c r="B197" s="6" t="str">
        <f>"299620210525110037104967"</f>
        <v>299620210525110037104967</v>
      </c>
      <c r="C197" s="6" t="s">
        <v>13</v>
      </c>
      <c r="D197" s="6" t="str">
        <f>"王平答"</f>
        <v>王平答</v>
      </c>
      <c r="E197" s="6" t="str">
        <f t="shared" si="8"/>
        <v>女</v>
      </c>
    </row>
    <row r="198" spans="1:5" ht="30" customHeight="1">
      <c r="A198" s="6">
        <v>196</v>
      </c>
      <c r="B198" s="6" t="str">
        <f>"299620210525110350104978"</f>
        <v>299620210525110350104978</v>
      </c>
      <c r="C198" s="6" t="s">
        <v>13</v>
      </c>
      <c r="D198" s="6" t="str">
        <f>"王芷仙"</f>
        <v>王芷仙</v>
      </c>
      <c r="E198" s="6" t="str">
        <f t="shared" si="8"/>
        <v>女</v>
      </c>
    </row>
    <row r="199" spans="1:5" ht="30" customHeight="1">
      <c r="A199" s="6">
        <v>197</v>
      </c>
      <c r="B199" s="6" t="str">
        <f>"299620210525111029105010"</f>
        <v>299620210525111029105010</v>
      </c>
      <c r="C199" s="6" t="s">
        <v>13</v>
      </c>
      <c r="D199" s="6" t="str">
        <f>"黄美茹"</f>
        <v>黄美茹</v>
      </c>
      <c r="E199" s="6" t="str">
        <f t="shared" si="8"/>
        <v>女</v>
      </c>
    </row>
    <row r="200" spans="1:5" ht="30" customHeight="1">
      <c r="A200" s="6">
        <v>198</v>
      </c>
      <c r="B200" s="6" t="str">
        <f>"299620210525113807105135"</f>
        <v>299620210525113807105135</v>
      </c>
      <c r="C200" s="6" t="s">
        <v>13</v>
      </c>
      <c r="D200" s="6" t="str">
        <f>"李泽栋"</f>
        <v>李泽栋</v>
      </c>
      <c r="E200" s="6" t="str">
        <f>"男"</f>
        <v>男</v>
      </c>
    </row>
    <row r="201" spans="1:5" ht="30" customHeight="1">
      <c r="A201" s="6">
        <v>199</v>
      </c>
      <c r="B201" s="6" t="str">
        <f>"299620210525114438105160"</f>
        <v>299620210525114438105160</v>
      </c>
      <c r="C201" s="6" t="s">
        <v>13</v>
      </c>
      <c r="D201" s="6" t="str">
        <f>"张钰浠"</f>
        <v>张钰浠</v>
      </c>
      <c r="E201" s="6" t="str">
        <f>"女"</f>
        <v>女</v>
      </c>
    </row>
    <row r="202" spans="1:5" ht="30" customHeight="1">
      <c r="A202" s="6">
        <v>200</v>
      </c>
      <c r="B202" s="6" t="str">
        <f>"299620210525122026105301"</f>
        <v>299620210525122026105301</v>
      </c>
      <c r="C202" s="6" t="s">
        <v>13</v>
      </c>
      <c r="D202" s="6" t="str">
        <f>"王东昊"</f>
        <v>王东昊</v>
      </c>
      <c r="E202" s="6" t="str">
        <f>"男"</f>
        <v>男</v>
      </c>
    </row>
    <row r="203" spans="1:5" ht="30" customHeight="1">
      <c r="A203" s="6">
        <v>201</v>
      </c>
      <c r="B203" s="6" t="str">
        <f>"299620210525125844105435"</f>
        <v>299620210525125844105435</v>
      </c>
      <c r="C203" s="6" t="s">
        <v>13</v>
      </c>
      <c r="D203" s="6" t="str">
        <f>"许小钰"</f>
        <v>许小钰</v>
      </c>
      <c r="E203" s="6" t="str">
        <f aca="true" t="shared" si="9" ref="E203:E215">"女"</f>
        <v>女</v>
      </c>
    </row>
    <row r="204" spans="1:5" ht="30" customHeight="1">
      <c r="A204" s="6">
        <v>202</v>
      </c>
      <c r="B204" s="6" t="str">
        <f>"299620210525131303105473"</f>
        <v>299620210525131303105473</v>
      </c>
      <c r="C204" s="6" t="s">
        <v>13</v>
      </c>
      <c r="D204" s="6" t="str">
        <f>"冯怡"</f>
        <v>冯怡</v>
      </c>
      <c r="E204" s="6" t="str">
        <f t="shared" si="9"/>
        <v>女</v>
      </c>
    </row>
    <row r="205" spans="1:5" ht="30" customHeight="1">
      <c r="A205" s="6">
        <v>203</v>
      </c>
      <c r="B205" s="6" t="str">
        <f>"299620210525132330105493"</f>
        <v>299620210525132330105493</v>
      </c>
      <c r="C205" s="6" t="s">
        <v>13</v>
      </c>
      <c r="D205" s="6" t="str">
        <f>"方媛"</f>
        <v>方媛</v>
      </c>
      <c r="E205" s="6" t="str">
        <f t="shared" si="9"/>
        <v>女</v>
      </c>
    </row>
    <row r="206" spans="1:5" ht="30" customHeight="1">
      <c r="A206" s="6">
        <v>204</v>
      </c>
      <c r="B206" s="6" t="str">
        <f>"299620210525133049105510"</f>
        <v>299620210525133049105510</v>
      </c>
      <c r="C206" s="6" t="s">
        <v>13</v>
      </c>
      <c r="D206" s="6" t="str">
        <f>"洪慧欣"</f>
        <v>洪慧欣</v>
      </c>
      <c r="E206" s="6" t="str">
        <f t="shared" si="9"/>
        <v>女</v>
      </c>
    </row>
    <row r="207" spans="1:5" ht="30" customHeight="1">
      <c r="A207" s="6">
        <v>205</v>
      </c>
      <c r="B207" s="6" t="str">
        <f>"299620210525133216105513"</f>
        <v>299620210525133216105513</v>
      </c>
      <c r="C207" s="6" t="s">
        <v>13</v>
      </c>
      <c r="D207" s="6" t="str">
        <f>"吕嫦娥"</f>
        <v>吕嫦娥</v>
      </c>
      <c r="E207" s="6" t="str">
        <f t="shared" si="9"/>
        <v>女</v>
      </c>
    </row>
    <row r="208" spans="1:5" ht="30" customHeight="1">
      <c r="A208" s="6">
        <v>206</v>
      </c>
      <c r="B208" s="6" t="str">
        <f>"299620210525142128105580"</f>
        <v>299620210525142128105580</v>
      </c>
      <c r="C208" s="6" t="s">
        <v>13</v>
      </c>
      <c r="D208" s="6" t="str">
        <f>"吴惠丽"</f>
        <v>吴惠丽</v>
      </c>
      <c r="E208" s="6" t="str">
        <f t="shared" si="9"/>
        <v>女</v>
      </c>
    </row>
    <row r="209" spans="1:5" ht="30" customHeight="1">
      <c r="A209" s="6">
        <v>207</v>
      </c>
      <c r="B209" s="6" t="str">
        <f>"299620210525142600105586"</f>
        <v>299620210525142600105586</v>
      </c>
      <c r="C209" s="6" t="s">
        <v>13</v>
      </c>
      <c r="D209" s="6" t="str">
        <f>"吴思颖"</f>
        <v>吴思颖</v>
      </c>
      <c r="E209" s="6" t="str">
        <f t="shared" si="9"/>
        <v>女</v>
      </c>
    </row>
    <row r="210" spans="1:5" ht="30" customHeight="1">
      <c r="A210" s="6">
        <v>208</v>
      </c>
      <c r="B210" s="6" t="str">
        <f>"299620210525151229105690"</f>
        <v>299620210525151229105690</v>
      </c>
      <c r="C210" s="6" t="s">
        <v>13</v>
      </c>
      <c r="D210" s="6" t="str">
        <f>"朱涵菁"</f>
        <v>朱涵菁</v>
      </c>
      <c r="E210" s="6" t="str">
        <f t="shared" si="9"/>
        <v>女</v>
      </c>
    </row>
    <row r="211" spans="1:5" ht="30" customHeight="1">
      <c r="A211" s="6">
        <v>209</v>
      </c>
      <c r="B211" s="6" t="str">
        <f>"299620210525153632105771"</f>
        <v>299620210525153632105771</v>
      </c>
      <c r="C211" s="6" t="s">
        <v>13</v>
      </c>
      <c r="D211" s="6" t="str">
        <f>"温雯雯"</f>
        <v>温雯雯</v>
      </c>
      <c r="E211" s="6" t="str">
        <f t="shared" si="9"/>
        <v>女</v>
      </c>
    </row>
    <row r="212" spans="1:5" ht="30" customHeight="1">
      <c r="A212" s="6">
        <v>210</v>
      </c>
      <c r="B212" s="6" t="str">
        <f>"299620210525154748105811"</f>
        <v>299620210525154748105811</v>
      </c>
      <c r="C212" s="6" t="s">
        <v>13</v>
      </c>
      <c r="D212" s="6" t="str">
        <f>"王慧"</f>
        <v>王慧</v>
      </c>
      <c r="E212" s="6" t="str">
        <f t="shared" si="9"/>
        <v>女</v>
      </c>
    </row>
    <row r="213" spans="1:5" ht="30" customHeight="1">
      <c r="A213" s="6">
        <v>211</v>
      </c>
      <c r="B213" s="6" t="str">
        <f>"299620210525170508106027"</f>
        <v>299620210525170508106027</v>
      </c>
      <c r="C213" s="6" t="s">
        <v>13</v>
      </c>
      <c r="D213" s="6" t="str">
        <f>"陈曦"</f>
        <v>陈曦</v>
      </c>
      <c r="E213" s="6" t="str">
        <f t="shared" si="9"/>
        <v>女</v>
      </c>
    </row>
    <row r="214" spans="1:5" ht="30" customHeight="1">
      <c r="A214" s="6">
        <v>212</v>
      </c>
      <c r="B214" s="6" t="str">
        <f>"299620210525173531106086"</f>
        <v>299620210525173531106086</v>
      </c>
      <c r="C214" s="6" t="s">
        <v>13</v>
      </c>
      <c r="D214" s="6" t="str">
        <f>"陈泰润"</f>
        <v>陈泰润</v>
      </c>
      <c r="E214" s="6" t="str">
        <f t="shared" si="9"/>
        <v>女</v>
      </c>
    </row>
    <row r="215" spans="1:5" ht="30" customHeight="1">
      <c r="A215" s="6">
        <v>213</v>
      </c>
      <c r="B215" s="6" t="str">
        <f>"299620210525180204106148"</f>
        <v>299620210525180204106148</v>
      </c>
      <c r="C215" s="6" t="s">
        <v>13</v>
      </c>
      <c r="D215" s="6" t="str">
        <f>"符树婷"</f>
        <v>符树婷</v>
      </c>
      <c r="E215" s="6" t="str">
        <f t="shared" si="9"/>
        <v>女</v>
      </c>
    </row>
    <row r="216" spans="1:5" ht="30" customHeight="1">
      <c r="A216" s="6">
        <v>214</v>
      </c>
      <c r="B216" s="6" t="str">
        <f>"299620210525183330106221"</f>
        <v>299620210525183330106221</v>
      </c>
      <c r="C216" s="6" t="s">
        <v>13</v>
      </c>
      <c r="D216" s="6" t="str">
        <f>"符加卫"</f>
        <v>符加卫</v>
      </c>
      <c r="E216" s="6" t="str">
        <f>"男"</f>
        <v>男</v>
      </c>
    </row>
    <row r="217" spans="1:5" ht="30" customHeight="1">
      <c r="A217" s="6">
        <v>215</v>
      </c>
      <c r="B217" s="6" t="str">
        <f>"299620210525184346106245"</f>
        <v>299620210525184346106245</v>
      </c>
      <c r="C217" s="6" t="s">
        <v>13</v>
      </c>
      <c r="D217" s="6" t="str">
        <f>"周大英"</f>
        <v>周大英</v>
      </c>
      <c r="E217" s="6" t="str">
        <f aca="true" t="shared" si="10" ref="E217:E241">"女"</f>
        <v>女</v>
      </c>
    </row>
    <row r="218" spans="1:5" ht="30" customHeight="1">
      <c r="A218" s="6">
        <v>216</v>
      </c>
      <c r="B218" s="6" t="str">
        <f>"299620210525191850106313"</f>
        <v>299620210525191850106313</v>
      </c>
      <c r="C218" s="6" t="s">
        <v>13</v>
      </c>
      <c r="D218" s="6" t="str">
        <f>"陈正霞"</f>
        <v>陈正霞</v>
      </c>
      <c r="E218" s="6" t="str">
        <f t="shared" si="10"/>
        <v>女</v>
      </c>
    </row>
    <row r="219" spans="1:5" ht="30" customHeight="1">
      <c r="A219" s="6">
        <v>217</v>
      </c>
      <c r="B219" s="6" t="str">
        <f>"299620210525200753106436"</f>
        <v>299620210525200753106436</v>
      </c>
      <c r="C219" s="6" t="s">
        <v>13</v>
      </c>
      <c r="D219" s="6" t="str">
        <f>"王倩"</f>
        <v>王倩</v>
      </c>
      <c r="E219" s="6" t="str">
        <f t="shared" si="10"/>
        <v>女</v>
      </c>
    </row>
    <row r="220" spans="1:5" ht="30" customHeight="1">
      <c r="A220" s="6">
        <v>218</v>
      </c>
      <c r="B220" s="6" t="str">
        <f>"299620210525200821106438"</f>
        <v>299620210525200821106438</v>
      </c>
      <c r="C220" s="6" t="s">
        <v>13</v>
      </c>
      <c r="D220" s="6" t="str">
        <f>"周炳菊"</f>
        <v>周炳菊</v>
      </c>
      <c r="E220" s="6" t="str">
        <f t="shared" si="10"/>
        <v>女</v>
      </c>
    </row>
    <row r="221" spans="1:5" ht="30" customHeight="1">
      <c r="A221" s="6">
        <v>219</v>
      </c>
      <c r="B221" s="6" t="str">
        <f>"299620210525211334106583"</f>
        <v>299620210525211334106583</v>
      </c>
      <c r="C221" s="6" t="s">
        <v>13</v>
      </c>
      <c r="D221" s="6" t="str">
        <f>"廖正莉"</f>
        <v>廖正莉</v>
      </c>
      <c r="E221" s="6" t="str">
        <f t="shared" si="10"/>
        <v>女</v>
      </c>
    </row>
    <row r="222" spans="1:5" ht="30" customHeight="1">
      <c r="A222" s="6">
        <v>220</v>
      </c>
      <c r="B222" s="6" t="str">
        <f>"299620210525213252106629"</f>
        <v>299620210525213252106629</v>
      </c>
      <c r="C222" s="6" t="s">
        <v>13</v>
      </c>
      <c r="D222" s="6" t="str">
        <f>"邓玉娜"</f>
        <v>邓玉娜</v>
      </c>
      <c r="E222" s="6" t="str">
        <f t="shared" si="10"/>
        <v>女</v>
      </c>
    </row>
    <row r="223" spans="1:5" ht="30" customHeight="1">
      <c r="A223" s="6">
        <v>221</v>
      </c>
      <c r="B223" s="6" t="str">
        <f>"299620210525215248106681"</f>
        <v>299620210525215248106681</v>
      </c>
      <c r="C223" s="6" t="s">
        <v>13</v>
      </c>
      <c r="D223" s="6" t="str">
        <f>"魏菁秀"</f>
        <v>魏菁秀</v>
      </c>
      <c r="E223" s="6" t="str">
        <f t="shared" si="10"/>
        <v>女</v>
      </c>
    </row>
    <row r="224" spans="1:5" ht="30" customHeight="1">
      <c r="A224" s="6">
        <v>222</v>
      </c>
      <c r="B224" s="6" t="str">
        <f>"299620210525221343106726"</f>
        <v>299620210525221343106726</v>
      </c>
      <c r="C224" s="6" t="s">
        <v>13</v>
      </c>
      <c r="D224" s="6" t="str">
        <f>"李敏秀"</f>
        <v>李敏秀</v>
      </c>
      <c r="E224" s="6" t="str">
        <f t="shared" si="10"/>
        <v>女</v>
      </c>
    </row>
    <row r="225" spans="1:5" ht="30" customHeight="1">
      <c r="A225" s="6">
        <v>223</v>
      </c>
      <c r="B225" s="6" t="str">
        <f>"299620210525223344106770"</f>
        <v>299620210525223344106770</v>
      </c>
      <c r="C225" s="6" t="s">
        <v>13</v>
      </c>
      <c r="D225" s="6" t="str">
        <f>"郑鸿磊"</f>
        <v>郑鸿磊</v>
      </c>
      <c r="E225" s="6" t="str">
        <f t="shared" si="10"/>
        <v>女</v>
      </c>
    </row>
    <row r="226" spans="1:5" ht="30" customHeight="1">
      <c r="A226" s="6">
        <v>224</v>
      </c>
      <c r="B226" s="6" t="str">
        <f>"299620210525223431106772"</f>
        <v>299620210525223431106772</v>
      </c>
      <c r="C226" s="6" t="s">
        <v>13</v>
      </c>
      <c r="D226" s="6" t="str">
        <f>"刘诗琪"</f>
        <v>刘诗琪</v>
      </c>
      <c r="E226" s="6" t="str">
        <f t="shared" si="10"/>
        <v>女</v>
      </c>
    </row>
    <row r="227" spans="1:5" ht="30" customHeight="1">
      <c r="A227" s="6">
        <v>225</v>
      </c>
      <c r="B227" s="6" t="str">
        <f>"299620210525225106106806"</f>
        <v>299620210525225106106806</v>
      </c>
      <c r="C227" s="6" t="s">
        <v>13</v>
      </c>
      <c r="D227" s="6" t="str">
        <f>"吴丽娜"</f>
        <v>吴丽娜</v>
      </c>
      <c r="E227" s="6" t="str">
        <f t="shared" si="10"/>
        <v>女</v>
      </c>
    </row>
    <row r="228" spans="1:5" ht="30" customHeight="1">
      <c r="A228" s="6">
        <v>226</v>
      </c>
      <c r="B228" s="6" t="str">
        <f>"299620210525233539106874"</f>
        <v>299620210525233539106874</v>
      </c>
      <c r="C228" s="6" t="s">
        <v>13</v>
      </c>
      <c r="D228" s="6" t="str">
        <f>"唐娜"</f>
        <v>唐娜</v>
      </c>
      <c r="E228" s="6" t="str">
        <f t="shared" si="10"/>
        <v>女</v>
      </c>
    </row>
    <row r="229" spans="1:5" ht="30" customHeight="1">
      <c r="A229" s="6">
        <v>227</v>
      </c>
      <c r="B229" s="6" t="str">
        <f>"299620210526064528106948"</f>
        <v>299620210526064528106948</v>
      </c>
      <c r="C229" s="6" t="s">
        <v>13</v>
      </c>
      <c r="D229" s="6" t="str">
        <f>"李荣英"</f>
        <v>李荣英</v>
      </c>
      <c r="E229" s="6" t="str">
        <f t="shared" si="10"/>
        <v>女</v>
      </c>
    </row>
    <row r="230" spans="1:5" ht="30" customHeight="1">
      <c r="A230" s="6">
        <v>228</v>
      </c>
      <c r="B230" s="6" t="str">
        <f>"299620210526094047107152"</f>
        <v>299620210526094047107152</v>
      </c>
      <c r="C230" s="6" t="s">
        <v>13</v>
      </c>
      <c r="D230" s="6" t="str">
        <f>"高妹"</f>
        <v>高妹</v>
      </c>
      <c r="E230" s="6" t="str">
        <f t="shared" si="10"/>
        <v>女</v>
      </c>
    </row>
    <row r="231" spans="1:5" ht="30" customHeight="1">
      <c r="A231" s="6">
        <v>229</v>
      </c>
      <c r="B231" s="6" t="str">
        <f>"299620210526095545107179"</f>
        <v>299620210526095545107179</v>
      </c>
      <c r="C231" s="6" t="s">
        <v>13</v>
      </c>
      <c r="D231" s="6" t="str">
        <f>"王丹"</f>
        <v>王丹</v>
      </c>
      <c r="E231" s="6" t="str">
        <f t="shared" si="10"/>
        <v>女</v>
      </c>
    </row>
    <row r="232" spans="1:5" ht="30" customHeight="1">
      <c r="A232" s="6">
        <v>230</v>
      </c>
      <c r="B232" s="6" t="str">
        <f>"299620210526101909107247"</f>
        <v>299620210526101909107247</v>
      </c>
      <c r="C232" s="6" t="s">
        <v>13</v>
      </c>
      <c r="D232" s="6" t="str">
        <f>"吴淑亲"</f>
        <v>吴淑亲</v>
      </c>
      <c r="E232" s="6" t="str">
        <f t="shared" si="10"/>
        <v>女</v>
      </c>
    </row>
    <row r="233" spans="1:5" ht="30" customHeight="1">
      <c r="A233" s="6">
        <v>231</v>
      </c>
      <c r="B233" s="6" t="str">
        <f>"299620210526102149107256"</f>
        <v>299620210526102149107256</v>
      </c>
      <c r="C233" s="6" t="s">
        <v>13</v>
      </c>
      <c r="D233" s="6" t="str">
        <f>"黄晓佳"</f>
        <v>黄晓佳</v>
      </c>
      <c r="E233" s="6" t="str">
        <f t="shared" si="10"/>
        <v>女</v>
      </c>
    </row>
    <row r="234" spans="1:5" ht="30" customHeight="1">
      <c r="A234" s="6">
        <v>232</v>
      </c>
      <c r="B234" s="6" t="str">
        <f>"299620210526112624107409"</f>
        <v>299620210526112624107409</v>
      </c>
      <c r="C234" s="6" t="s">
        <v>13</v>
      </c>
      <c r="D234" s="6" t="str">
        <f>"林冰敏"</f>
        <v>林冰敏</v>
      </c>
      <c r="E234" s="6" t="str">
        <f t="shared" si="10"/>
        <v>女</v>
      </c>
    </row>
    <row r="235" spans="1:5" ht="30" customHeight="1">
      <c r="A235" s="6">
        <v>233</v>
      </c>
      <c r="B235" s="6" t="str">
        <f>"299620210526115614107462"</f>
        <v>299620210526115614107462</v>
      </c>
      <c r="C235" s="6" t="s">
        <v>13</v>
      </c>
      <c r="D235" s="6" t="str">
        <f>"史杨华"</f>
        <v>史杨华</v>
      </c>
      <c r="E235" s="6" t="str">
        <f t="shared" si="10"/>
        <v>女</v>
      </c>
    </row>
    <row r="236" spans="1:5" ht="30" customHeight="1">
      <c r="A236" s="6">
        <v>234</v>
      </c>
      <c r="B236" s="6" t="str">
        <f>"299620210526120403107476"</f>
        <v>299620210526120403107476</v>
      </c>
      <c r="C236" s="6" t="s">
        <v>13</v>
      </c>
      <c r="D236" s="6" t="str">
        <f>"符青舒"</f>
        <v>符青舒</v>
      </c>
      <c r="E236" s="6" t="str">
        <f t="shared" si="10"/>
        <v>女</v>
      </c>
    </row>
    <row r="237" spans="1:5" ht="30" customHeight="1">
      <c r="A237" s="6">
        <v>235</v>
      </c>
      <c r="B237" s="6" t="str">
        <f>"299620210526120903107485"</f>
        <v>299620210526120903107485</v>
      </c>
      <c r="C237" s="6" t="s">
        <v>13</v>
      </c>
      <c r="D237" s="6" t="str">
        <f>"曾瑞琳"</f>
        <v>曾瑞琳</v>
      </c>
      <c r="E237" s="6" t="str">
        <f t="shared" si="10"/>
        <v>女</v>
      </c>
    </row>
    <row r="238" spans="1:5" ht="30" customHeight="1">
      <c r="A238" s="6">
        <v>236</v>
      </c>
      <c r="B238" s="6" t="str">
        <f>"299620210526121559107494"</f>
        <v>299620210526121559107494</v>
      </c>
      <c r="C238" s="6" t="s">
        <v>13</v>
      </c>
      <c r="D238" s="6" t="str">
        <f>"陈欣玫"</f>
        <v>陈欣玫</v>
      </c>
      <c r="E238" s="6" t="str">
        <f t="shared" si="10"/>
        <v>女</v>
      </c>
    </row>
    <row r="239" spans="1:5" ht="30" customHeight="1">
      <c r="A239" s="6">
        <v>237</v>
      </c>
      <c r="B239" s="6" t="str">
        <f>"299620210526123046107527"</f>
        <v>299620210526123046107527</v>
      </c>
      <c r="C239" s="6" t="s">
        <v>13</v>
      </c>
      <c r="D239" s="6" t="str">
        <f>"柯云飞"</f>
        <v>柯云飞</v>
      </c>
      <c r="E239" s="6" t="str">
        <f t="shared" si="10"/>
        <v>女</v>
      </c>
    </row>
    <row r="240" spans="1:5" ht="30" customHeight="1">
      <c r="A240" s="6">
        <v>238</v>
      </c>
      <c r="B240" s="6" t="str">
        <f>"299620210526123731107539"</f>
        <v>299620210526123731107539</v>
      </c>
      <c r="C240" s="6" t="s">
        <v>13</v>
      </c>
      <c r="D240" s="6" t="str">
        <f>"黄亚孟"</f>
        <v>黄亚孟</v>
      </c>
      <c r="E240" s="6" t="str">
        <f t="shared" si="10"/>
        <v>女</v>
      </c>
    </row>
    <row r="241" spans="1:5" ht="30" customHeight="1">
      <c r="A241" s="6">
        <v>239</v>
      </c>
      <c r="B241" s="6" t="str">
        <f>"299620210526124339107559"</f>
        <v>299620210526124339107559</v>
      </c>
      <c r="C241" s="6" t="s">
        <v>13</v>
      </c>
      <c r="D241" s="6" t="str">
        <f>"韦琳影"</f>
        <v>韦琳影</v>
      </c>
      <c r="E241" s="6" t="str">
        <f t="shared" si="10"/>
        <v>女</v>
      </c>
    </row>
    <row r="242" spans="1:5" ht="30" customHeight="1">
      <c r="A242" s="6">
        <v>240</v>
      </c>
      <c r="B242" s="6" t="str">
        <f>"299620210526124548107563"</f>
        <v>299620210526124548107563</v>
      </c>
      <c r="C242" s="6" t="s">
        <v>13</v>
      </c>
      <c r="D242" s="6" t="str">
        <f>"符传贺"</f>
        <v>符传贺</v>
      </c>
      <c r="E242" s="6" t="str">
        <f>"男"</f>
        <v>男</v>
      </c>
    </row>
    <row r="243" spans="1:5" ht="30" customHeight="1">
      <c r="A243" s="6">
        <v>241</v>
      </c>
      <c r="B243" s="6" t="str">
        <f>"299620210526125840107602"</f>
        <v>299620210526125840107602</v>
      </c>
      <c r="C243" s="6" t="s">
        <v>13</v>
      </c>
      <c r="D243" s="6" t="str">
        <f>"关华菁"</f>
        <v>关华菁</v>
      </c>
      <c r="E243" s="6" t="str">
        <f aca="true" t="shared" si="11" ref="E243:E249">"女"</f>
        <v>女</v>
      </c>
    </row>
    <row r="244" spans="1:5" ht="30" customHeight="1">
      <c r="A244" s="6">
        <v>242</v>
      </c>
      <c r="B244" s="6" t="str">
        <f>"299620210526130001107606"</f>
        <v>299620210526130001107606</v>
      </c>
      <c r="C244" s="6" t="s">
        <v>13</v>
      </c>
      <c r="D244" s="6" t="str">
        <f>"卢翠"</f>
        <v>卢翠</v>
      </c>
      <c r="E244" s="6" t="str">
        <f t="shared" si="11"/>
        <v>女</v>
      </c>
    </row>
    <row r="245" spans="1:5" ht="30" customHeight="1">
      <c r="A245" s="6">
        <v>243</v>
      </c>
      <c r="B245" s="6" t="str">
        <f>"299620210526130123107610"</f>
        <v>299620210526130123107610</v>
      </c>
      <c r="C245" s="6" t="s">
        <v>13</v>
      </c>
      <c r="D245" s="6" t="str">
        <f>"陈梅平"</f>
        <v>陈梅平</v>
      </c>
      <c r="E245" s="6" t="str">
        <f t="shared" si="11"/>
        <v>女</v>
      </c>
    </row>
    <row r="246" spans="1:5" ht="30" customHeight="1">
      <c r="A246" s="6">
        <v>244</v>
      </c>
      <c r="B246" s="6" t="str">
        <f>"299620210526131837107635"</f>
        <v>299620210526131837107635</v>
      </c>
      <c r="C246" s="6" t="s">
        <v>13</v>
      </c>
      <c r="D246" s="6" t="str">
        <f>"吴皖琼"</f>
        <v>吴皖琼</v>
      </c>
      <c r="E246" s="6" t="str">
        <f t="shared" si="11"/>
        <v>女</v>
      </c>
    </row>
    <row r="247" spans="1:5" ht="30" customHeight="1">
      <c r="A247" s="6">
        <v>245</v>
      </c>
      <c r="B247" s="6" t="str">
        <f>"299620210526144854107706"</f>
        <v>299620210526144854107706</v>
      </c>
      <c r="C247" s="6" t="s">
        <v>13</v>
      </c>
      <c r="D247" s="6" t="str">
        <f>"罗月婷"</f>
        <v>罗月婷</v>
      </c>
      <c r="E247" s="6" t="str">
        <f t="shared" si="11"/>
        <v>女</v>
      </c>
    </row>
    <row r="248" spans="1:5" ht="30" customHeight="1">
      <c r="A248" s="6">
        <v>246</v>
      </c>
      <c r="B248" s="6" t="str">
        <f>"299620210526145730107723"</f>
        <v>299620210526145730107723</v>
      </c>
      <c r="C248" s="6" t="s">
        <v>13</v>
      </c>
      <c r="D248" s="6" t="str">
        <f>"符春庭"</f>
        <v>符春庭</v>
      </c>
      <c r="E248" s="6" t="str">
        <f t="shared" si="11"/>
        <v>女</v>
      </c>
    </row>
    <row r="249" spans="1:5" ht="30" customHeight="1">
      <c r="A249" s="6">
        <v>247</v>
      </c>
      <c r="B249" s="6" t="str">
        <f>"299620210526160428107864"</f>
        <v>299620210526160428107864</v>
      </c>
      <c r="C249" s="6" t="s">
        <v>13</v>
      </c>
      <c r="D249" s="6" t="str">
        <f>"付博文"</f>
        <v>付博文</v>
      </c>
      <c r="E249" s="6" t="str">
        <f t="shared" si="11"/>
        <v>女</v>
      </c>
    </row>
    <row r="250" spans="1:5" ht="30" customHeight="1">
      <c r="A250" s="6">
        <v>248</v>
      </c>
      <c r="B250" s="6" t="str">
        <f>"299620210526161435107887"</f>
        <v>299620210526161435107887</v>
      </c>
      <c r="C250" s="6" t="s">
        <v>13</v>
      </c>
      <c r="D250" s="6" t="str">
        <f>"仲一超"</f>
        <v>仲一超</v>
      </c>
      <c r="E250" s="6" t="str">
        <f>"男"</f>
        <v>男</v>
      </c>
    </row>
    <row r="251" spans="1:5" ht="30" customHeight="1">
      <c r="A251" s="6">
        <v>249</v>
      </c>
      <c r="B251" s="6" t="str">
        <f>"299620210526164320107940"</f>
        <v>299620210526164320107940</v>
      </c>
      <c r="C251" s="6" t="s">
        <v>13</v>
      </c>
      <c r="D251" s="6" t="str">
        <f>"何天涯"</f>
        <v>何天涯</v>
      </c>
      <c r="E251" s="6" t="str">
        <f>"女"</f>
        <v>女</v>
      </c>
    </row>
    <row r="252" spans="1:5" ht="30" customHeight="1">
      <c r="A252" s="6">
        <v>250</v>
      </c>
      <c r="B252" s="6" t="str">
        <f>"299620210526175109108056"</f>
        <v>299620210526175109108056</v>
      </c>
      <c r="C252" s="6" t="s">
        <v>13</v>
      </c>
      <c r="D252" s="6" t="str">
        <f>"郑刚花"</f>
        <v>郑刚花</v>
      </c>
      <c r="E252" s="6" t="str">
        <f>"女"</f>
        <v>女</v>
      </c>
    </row>
    <row r="253" spans="1:5" ht="30" customHeight="1">
      <c r="A253" s="6">
        <v>251</v>
      </c>
      <c r="B253" s="6" t="str">
        <f>"299620210526175329108061"</f>
        <v>299620210526175329108061</v>
      </c>
      <c r="C253" s="6" t="s">
        <v>13</v>
      </c>
      <c r="D253" s="6" t="str">
        <f>"禤卓莹"</f>
        <v>禤卓莹</v>
      </c>
      <c r="E253" s="6" t="str">
        <f>"女"</f>
        <v>女</v>
      </c>
    </row>
    <row r="254" spans="1:5" ht="30" customHeight="1">
      <c r="A254" s="6">
        <v>252</v>
      </c>
      <c r="B254" s="6" t="str">
        <f>"299620210526180833108089"</f>
        <v>299620210526180833108089</v>
      </c>
      <c r="C254" s="6" t="s">
        <v>13</v>
      </c>
      <c r="D254" s="6" t="str">
        <f>"饶铸海"</f>
        <v>饶铸海</v>
      </c>
      <c r="E254" s="6" t="str">
        <f>"男"</f>
        <v>男</v>
      </c>
    </row>
    <row r="255" spans="1:5" ht="30" customHeight="1">
      <c r="A255" s="6">
        <v>253</v>
      </c>
      <c r="B255" s="6" t="str">
        <f>"299620210526182551108124"</f>
        <v>299620210526182551108124</v>
      </c>
      <c r="C255" s="6" t="s">
        <v>13</v>
      </c>
      <c r="D255" s="6" t="str">
        <f>"范钢"</f>
        <v>范钢</v>
      </c>
      <c r="E255" s="6" t="str">
        <f>"男"</f>
        <v>男</v>
      </c>
    </row>
    <row r="256" spans="1:5" ht="30" customHeight="1">
      <c r="A256" s="6">
        <v>254</v>
      </c>
      <c r="B256" s="6" t="str">
        <f>"299620210526184711108164"</f>
        <v>299620210526184711108164</v>
      </c>
      <c r="C256" s="6" t="s">
        <v>13</v>
      </c>
      <c r="D256" s="6" t="str">
        <f>"黄芷欣"</f>
        <v>黄芷欣</v>
      </c>
      <c r="E256" s="6" t="str">
        <f aca="true" t="shared" si="12" ref="E256:E282">"女"</f>
        <v>女</v>
      </c>
    </row>
    <row r="257" spans="1:5" ht="30" customHeight="1">
      <c r="A257" s="6">
        <v>255</v>
      </c>
      <c r="B257" s="6" t="str">
        <f>"299620210526184937108165"</f>
        <v>299620210526184937108165</v>
      </c>
      <c r="C257" s="6" t="s">
        <v>13</v>
      </c>
      <c r="D257" s="6" t="str">
        <f>"黄梦静"</f>
        <v>黄梦静</v>
      </c>
      <c r="E257" s="6" t="str">
        <f t="shared" si="12"/>
        <v>女</v>
      </c>
    </row>
    <row r="258" spans="1:5" ht="30" customHeight="1">
      <c r="A258" s="6">
        <v>256</v>
      </c>
      <c r="B258" s="6" t="str">
        <f>"299620210526201612108311"</f>
        <v>299620210526201612108311</v>
      </c>
      <c r="C258" s="6" t="s">
        <v>13</v>
      </c>
      <c r="D258" s="6" t="str">
        <f>"胡佳佳"</f>
        <v>胡佳佳</v>
      </c>
      <c r="E258" s="6" t="str">
        <f t="shared" si="12"/>
        <v>女</v>
      </c>
    </row>
    <row r="259" spans="1:5" ht="30" customHeight="1">
      <c r="A259" s="6">
        <v>257</v>
      </c>
      <c r="B259" s="6" t="str">
        <f>"299620210526202228108324"</f>
        <v>299620210526202228108324</v>
      </c>
      <c r="C259" s="6" t="s">
        <v>13</v>
      </c>
      <c r="D259" s="6" t="str">
        <f>"王茜"</f>
        <v>王茜</v>
      </c>
      <c r="E259" s="6" t="str">
        <f t="shared" si="12"/>
        <v>女</v>
      </c>
    </row>
    <row r="260" spans="1:5" ht="30" customHeight="1">
      <c r="A260" s="6">
        <v>258</v>
      </c>
      <c r="B260" s="6" t="str">
        <f>"299620210526204713108369"</f>
        <v>299620210526204713108369</v>
      </c>
      <c r="C260" s="6" t="s">
        <v>13</v>
      </c>
      <c r="D260" s="6" t="str">
        <f>"徐婉婷"</f>
        <v>徐婉婷</v>
      </c>
      <c r="E260" s="6" t="str">
        <f t="shared" si="12"/>
        <v>女</v>
      </c>
    </row>
    <row r="261" spans="1:5" ht="30" customHeight="1">
      <c r="A261" s="6">
        <v>259</v>
      </c>
      <c r="B261" s="6" t="str">
        <f>"299620210526210544108405"</f>
        <v>299620210526210544108405</v>
      </c>
      <c r="C261" s="6" t="s">
        <v>13</v>
      </c>
      <c r="D261" s="6" t="str">
        <f>"许荩友"</f>
        <v>许荩友</v>
      </c>
      <c r="E261" s="6" t="str">
        <f t="shared" si="12"/>
        <v>女</v>
      </c>
    </row>
    <row r="262" spans="1:5" ht="30" customHeight="1">
      <c r="A262" s="6">
        <v>260</v>
      </c>
      <c r="B262" s="6" t="str">
        <f>"299620210526210722108409"</f>
        <v>299620210526210722108409</v>
      </c>
      <c r="C262" s="6" t="s">
        <v>13</v>
      </c>
      <c r="D262" s="6" t="str">
        <f>"符芷芸"</f>
        <v>符芷芸</v>
      </c>
      <c r="E262" s="6" t="str">
        <f t="shared" si="12"/>
        <v>女</v>
      </c>
    </row>
    <row r="263" spans="1:5" ht="30" customHeight="1">
      <c r="A263" s="6">
        <v>261</v>
      </c>
      <c r="B263" s="6" t="str">
        <f>"299620210526210757108410"</f>
        <v>299620210526210757108410</v>
      </c>
      <c r="C263" s="6" t="s">
        <v>13</v>
      </c>
      <c r="D263" s="6" t="str">
        <f>"王愿"</f>
        <v>王愿</v>
      </c>
      <c r="E263" s="6" t="str">
        <f t="shared" si="12"/>
        <v>女</v>
      </c>
    </row>
    <row r="264" spans="1:5" ht="30" customHeight="1">
      <c r="A264" s="6">
        <v>262</v>
      </c>
      <c r="B264" s="6" t="str">
        <f>"299620210526211148108422"</f>
        <v>299620210526211148108422</v>
      </c>
      <c r="C264" s="6" t="s">
        <v>13</v>
      </c>
      <c r="D264" s="6" t="str">
        <f>"俞秀真"</f>
        <v>俞秀真</v>
      </c>
      <c r="E264" s="6" t="str">
        <f t="shared" si="12"/>
        <v>女</v>
      </c>
    </row>
    <row r="265" spans="1:5" ht="30" customHeight="1">
      <c r="A265" s="6">
        <v>263</v>
      </c>
      <c r="B265" s="6" t="str">
        <f>"299620210526211815108443"</f>
        <v>299620210526211815108443</v>
      </c>
      <c r="C265" s="6" t="s">
        <v>13</v>
      </c>
      <c r="D265" s="6" t="str">
        <f>"杜海明"</f>
        <v>杜海明</v>
      </c>
      <c r="E265" s="6" t="str">
        <f t="shared" si="12"/>
        <v>女</v>
      </c>
    </row>
    <row r="266" spans="1:5" ht="30" customHeight="1">
      <c r="A266" s="6">
        <v>264</v>
      </c>
      <c r="B266" s="6" t="str">
        <f>"299620210526215729108524"</f>
        <v>299620210526215729108524</v>
      </c>
      <c r="C266" s="6" t="s">
        <v>13</v>
      </c>
      <c r="D266" s="6" t="str">
        <f>"王华玲"</f>
        <v>王华玲</v>
      </c>
      <c r="E266" s="6" t="str">
        <f t="shared" si="12"/>
        <v>女</v>
      </c>
    </row>
    <row r="267" spans="1:5" ht="30" customHeight="1">
      <c r="A267" s="6">
        <v>265</v>
      </c>
      <c r="B267" s="6" t="str">
        <f>"299620210526235018108729"</f>
        <v>299620210526235018108729</v>
      </c>
      <c r="C267" s="6" t="s">
        <v>13</v>
      </c>
      <c r="D267" s="6" t="str">
        <f>"李云燕"</f>
        <v>李云燕</v>
      </c>
      <c r="E267" s="6" t="str">
        <f t="shared" si="12"/>
        <v>女</v>
      </c>
    </row>
    <row r="268" spans="1:5" ht="30" customHeight="1">
      <c r="A268" s="6">
        <v>266</v>
      </c>
      <c r="B268" s="6" t="str">
        <f>"299620210527010408108768"</f>
        <v>299620210527010408108768</v>
      </c>
      <c r="C268" s="6" t="s">
        <v>13</v>
      </c>
      <c r="D268" s="6" t="str">
        <f>"吉晶莹"</f>
        <v>吉晶莹</v>
      </c>
      <c r="E268" s="6" t="str">
        <f t="shared" si="12"/>
        <v>女</v>
      </c>
    </row>
    <row r="269" spans="1:5" ht="30" customHeight="1">
      <c r="A269" s="6">
        <v>267</v>
      </c>
      <c r="B269" s="6" t="str">
        <f>"299620210527010558108769"</f>
        <v>299620210527010558108769</v>
      </c>
      <c r="C269" s="6" t="s">
        <v>13</v>
      </c>
      <c r="D269" s="6" t="str">
        <f>"李红慧"</f>
        <v>李红慧</v>
      </c>
      <c r="E269" s="6" t="str">
        <f t="shared" si="12"/>
        <v>女</v>
      </c>
    </row>
    <row r="270" spans="1:5" ht="30" customHeight="1">
      <c r="A270" s="6">
        <v>268</v>
      </c>
      <c r="B270" s="6" t="str">
        <f>"299620210527012404108775"</f>
        <v>299620210527012404108775</v>
      </c>
      <c r="C270" s="6" t="s">
        <v>13</v>
      </c>
      <c r="D270" s="6" t="str">
        <f>"周姗姗"</f>
        <v>周姗姗</v>
      </c>
      <c r="E270" s="6" t="str">
        <f t="shared" si="12"/>
        <v>女</v>
      </c>
    </row>
    <row r="271" spans="1:5" ht="30" customHeight="1">
      <c r="A271" s="6">
        <v>269</v>
      </c>
      <c r="B271" s="6" t="str">
        <f>"299620210527095037108964"</f>
        <v>299620210527095037108964</v>
      </c>
      <c r="C271" s="6" t="s">
        <v>13</v>
      </c>
      <c r="D271" s="6" t="str">
        <f>"甘晓静"</f>
        <v>甘晓静</v>
      </c>
      <c r="E271" s="6" t="str">
        <f t="shared" si="12"/>
        <v>女</v>
      </c>
    </row>
    <row r="272" spans="1:5" ht="30" customHeight="1">
      <c r="A272" s="6">
        <v>270</v>
      </c>
      <c r="B272" s="6" t="str">
        <f>"299620210527095431108970"</f>
        <v>299620210527095431108970</v>
      </c>
      <c r="C272" s="6" t="s">
        <v>13</v>
      </c>
      <c r="D272" s="6" t="str">
        <f>"林紫蔚"</f>
        <v>林紫蔚</v>
      </c>
      <c r="E272" s="6" t="str">
        <f t="shared" si="12"/>
        <v>女</v>
      </c>
    </row>
    <row r="273" spans="1:5" ht="30" customHeight="1">
      <c r="A273" s="6">
        <v>271</v>
      </c>
      <c r="B273" s="6" t="str">
        <f>"299620210527101406109019"</f>
        <v>299620210527101406109019</v>
      </c>
      <c r="C273" s="6" t="s">
        <v>13</v>
      </c>
      <c r="D273" s="6" t="str">
        <f>"黄乐妍"</f>
        <v>黄乐妍</v>
      </c>
      <c r="E273" s="6" t="str">
        <f t="shared" si="12"/>
        <v>女</v>
      </c>
    </row>
    <row r="274" spans="1:5" ht="30" customHeight="1">
      <c r="A274" s="6">
        <v>272</v>
      </c>
      <c r="B274" s="6" t="str">
        <f>"299620210527102050109035"</f>
        <v>299620210527102050109035</v>
      </c>
      <c r="C274" s="6" t="s">
        <v>13</v>
      </c>
      <c r="D274" s="6" t="str">
        <f>"文妙柔"</f>
        <v>文妙柔</v>
      </c>
      <c r="E274" s="6" t="str">
        <f t="shared" si="12"/>
        <v>女</v>
      </c>
    </row>
    <row r="275" spans="1:5" ht="30" customHeight="1">
      <c r="A275" s="6">
        <v>273</v>
      </c>
      <c r="B275" s="6" t="str">
        <f>"299620210527112113109147"</f>
        <v>299620210527112113109147</v>
      </c>
      <c r="C275" s="6" t="s">
        <v>13</v>
      </c>
      <c r="D275" s="6" t="str">
        <f>"邹方"</f>
        <v>邹方</v>
      </c>
      <c r="E275" s="6" t="str">
        <f t="shared" si="12"/>
        <v>女</v>
      </c>
    </row>
    <row r="276" spans="1:5" ht="30" customHeight="1">
      <c r="A276" s="6">
        <v>274</v>
      </c>
      <c r="B276" s="6" t="str">
        <f>"299620210527113602109168"</f>
        <v>299620210527113602109168</v>
      </c>
      <c r="C276" s="6" t="s">
        <v>13</v>
      </c>
      <c r="D276" s="6" t="str">
        <f>"刘小燕"</f>
        <v>刘小燕</v>
      </c>
      <c r="E276" s="6" t="str">
        <f t="shared" si="12"/>
        <v>女</v>
      </c>
    </row>
    <row r="277" spans="1:5" ht="30" customHeight="1">
      <c r="A277" s="6">
        <v>275</v>
      </c>
      <c r="B277" s="6" t="str">
        <f>"299620210527132737109309"</f>
        <v>299620210527132737109309</v>
      </c>
      <c r="C277" s="6" t="s">
        <v>13</v>
      </c>
      <c r="D277" s="6" t="str">
        <f>"杨小凤"</f>
        <v>杨小凤</v>
      </c>
      <c r="E277" s="6" t="str">
        <f t="shared" si="12"/>
        <v>女</v>
      </c>
    </row>
    <row r="278" spans="1:5" ht="30" customHeight="1">
      <c r="A278" s="6">
        <v>276</v>
      </c>
      <c r="B278" s="6" t="str">
        <f>"299620210527132915109310"</f>
        <v>299620210527132915109310</v>
      </c>
      <c r="C278" s="6" t="s">
        <v>13</v>
      </c>
      <c r="D278" s="6" t="str">
        <f>"徐椿"</f>
        <v>徐椿</v>
      </c>
      <c r="E278" s="6" t="str">
        <f t="shared" si="12"/>
        <v>女</v>
      </c>
    </row>
    <row r="279" spans="1:5" ht="30" customHeight="1">
      <c r="A279" s="6">
        <v>277</v>
      </c>
      <c r="B279" s="6" t="str">
        <f>"299620210527144413109385"</f>
        <v>299620210527144413109385</v>
      </c>
      <c r="C279" s="6" t="s">
        <v>13</v>
      </c>
      <c r="D279" s="6" t="str">
        <f>"陈丽珠"</f>
        <v>陈丽珠</v>
      </c>
      <c r="E279" s="6" t="str">
        <f t="shared" si="12"/>
        <v>女</v>
      </c>
    </row>
    <row r="280" spans="1:5" ht="30" customHeight="1">
      <c r="A280" s="6">
        <v>278</v>
      </c>
      <c r="B280" s="6" t="str">
        <f>"299620210527150143109406"</f>
        <v>299620210527150143109406</v>
      </c>
      <c r="C280" s="6" t="s">
        <v>13</v>
      </c>
      <c r="D280" s="6" t="str">
        <f>"林妊"</f>
        <v>林妊</v>
      </c>
      <c r="E280" s="6" t="str">
        <f t="shared" si="12"/>
        <v>女</v>
      </c>
    </row>
    <row r="281" spans="1:5" ht="30" customHeight="1">
      <c r="A281" s="6">
        <v>279</v>
      </c>
      <c r="B281" s="6" t="str">
        <f>"299620210527155124109493"</f>
        <v>299620210527155124109493</v>
      </c>
      <c r="C281" s="6" t="s">
        <v>13</v>
      </c>
      <c r="D281" s="6" t="str">
        <f>"祁妍"</f>
        <v>祁妍</v>
      </c>
      <c r="E281" s="6" t="str">
        <f t="shared" si="12"/>
        <v>女</v>
      </c>
    </row>
    <row r="282" spans="1:5" ht="30" customHeight="1">
      <c r="A282" s="6">
        <v>280</v>
      </c>
      <c r="B282" s="6" t="str">
        <f>"299620210527161103109534"</f>
        <v>299620210527161103109534</v>
      </c>
      <c r="C282" s="6" t="s">
        <v>13</v>
      </c>
      <c r="D282" s="6" t="str">
        <f>"林祖英"</f>
        <v>林祖英</v>
      </c>
      <c r="E282" s="6" t="str">
        <f t="shared" si="12"/>
        <v>女</v>
      </c>
    </row>
    <row r="283" spans="1:5" ht="30" customHeight="1">
      <c r="A283" s="6">
        <v>281</v>
      </c>
      <c r="B283" s="6" t="str">
        <f>"299620210527164058109590"</f>
        <v>299620210527164058109590</v>
      </c>
      <c r="C283" s="6" t="s">
        <v>13</v>
      </c>
      <c r="D283" s="6" t="str">
        <f>"李双灼"</f>
        <v>李双灼</v>
      </c>
      <c r="E283" s="6" t="str">
        <f>"男"</f>
        <v>男</v>
      </c>
    </row>
    <row r="284" spans="1:5" ht="30" customHeight="1">
      <c r="A284" s="6">
        <v>282</v>
      </c>
      <c r="B284" s="6" t="str">
        <f>"299620210527174715109700"</f>
        <v>299620210527174715109700</v>
      </c>
      <c r="C284" s="6" t="s">
        <v>13</v>
      </c>
      <c r="D284" s="6" t="str">
        <f>"杨小香"</f>
        <v>杨小香</v>
      </c>
      <c r="E284" s="6" t="str">
        <f aca="true" t="shared" si="13" ref="E284:E324">"女"</f>
        <v>女</v>
      </c>
    </row>
    <row r="285" spans="1:5" ht="30" customHeight="1">
      <c r="A285" s="6">
        <v>283</v>
      </c>
      <c r="B285" s="6" t="str">
        <f>"299620210527183007109750"</f>
        <v>299620210527183007109750</v>
      </c>
      <c r="C285" s="6" t="s">
        <v>13</v>
      </c>
      <c r="D285" s="6" t="str">
        <f>"王舒倩"</f>
        <v>王舒倩</v>
      </c>
      <c r="E285" s="6" t="str">
        <f t="shared" si="13"/>
        <v>女</v>
      </c>
    </row>
    <row r="286" spans="1:5" ht="30" customHeight="1">
      <c r="A286" s="6">
        <v>284</v>
      </c>
      <c r="B286" s="6" t="str">
        <f>"299620210527195504109853"</f>
        <v>299620210527195504109853</v>
      </c>
      <c r="C286" s="6" t="s">
        <v>13</v>
      </c>
      <c r="D286" s="6" t="str">
        <f>"郭学坤"</f>
        <v>郭学坤</v>
      </c>
      <c r="E286" s="6" t="str">
        <f t="shared" si="13"/>
        <v>女</v>
      </c>
    </row>
    <row r="287" spans="1:5" ht="30" customHeight="1">
      <c r="A287" s="6">
        <v>285</v>
      </c>
      <c r="B287" s="6" t="str">
        <f>"299620210527210030109942"</f>
        <v>299620210527210030109942</v>
      </c>
      <c r="C287" s="6" t="s">
        <v>13</v>
      </c>
      <c r="D287" s="6" t="str">
        <f>"李若贤"</f>
        <v>李若贤</v>
      </c>
      <c r="E287" s="6" t="str">
        <f t="shared" si="13"/>
        <v>女</v>
      </c>
    </row>
    <row r="288" spans="1:5" ht="30" customHeight="1">
      <c r="A288" s="6">
        <v>286</v>
      </c>
      <c r="B288" s="6" t="str">
        <f>"299620210527222436110053"</f>
        <v>299620210527222436110053</v>
      </c>
      <c r="C288" s="6" t="s">
        <v>13</v>
      </c>
      <c r="D288" s="6" t="str">
        <f>"王梅云"</f>
        <v>王梅云</v>
      </c>
      <c r="E288" s="6" t="str">
        <f t="shared" si="13"/>
        <v>女</v>
      </c>
    </row>
    <row r="289" spans="1:5" ht="30" customHeight="1">
      <c r="A289" s="6">
        <v>287</v>
      </c>
      <c r="B289" s="6" t="str">
        <f>"299620210527224714110081"</f>
        <v>299620210527224714110081</v>
      </c>
      <c r="C289" s="6" t="s">
        <v>13</v>
      </c>
      <c r="D289" s="6" t="str">
        <f>"王小丹"</f>
        <v>王小丹</v>
      </c>
      <c r="E289" s="6" t="str">
        <f t="shared" si="13"/>
        <v>女</v>
      </c>
    </row>
    <row r="290" spans="1:5" ht="30" customHeight="1">
      <c r="A290" s="6">
        <v>288</v>
      </c>
      <c r="B290" s="6" t="str">
        <f>"299620210527231252110116"</f>
        <v>299620210527231252110116</v>
      </c>
      <c r="C290" s="6" t="s">
        <v>13</v>
      </c>
      <c r="D290" s="6" t="str">
        <f>"吴宗汝"</f>
        <v>吴宗汝</v>
      </c>
      <c r="E290" s="6" t="str">
        <f t="shared" si="13"/>
        <v>女</v>
      </c>
    </row>
    <row r="291" spans="1:5" ht="30" customHeight="1">
      <c r="A291" s="6">
        <v>289</v>
      </c>
      <c r="B291" s="6" t="str">
        <f>"299620210527234226110140"</f>
        <v>299620210527234226110140</v>
      </c>
      <c r="C291" s="6" t="s">
        <v>13</v>
      </c>
      <c r="D291" s="6" t="str">
        <f>"羊月芳"</f>
        <v>羊月芳</v>
      </c>
      <c r="E291" s="6" t="str">
        <f t="shared" si="13"/>
        <v>女</v>
      </c>
    </row>
    <row r="292" spans="1:5" ht="30" customHeight="1">
      <c r="A292" s="6">
        <v>290</v>
      </c>
      <c r="B292" s="6" t="str">
        <f>"299620210527234717110146"</f>
        <v>299620210527234717110146</v>
      </c>
      <c r="C292" s="6" t="s">
        <v>13</v>
      </c>
      <c r="D292" s="6" t="str">
        <f>"周小霞"</f>
        <v>周小霞</v>
      </c>
      <c r="E292" s="6" t="str">
        <f t="shared" si="13"/>
        <v>女</v>
      </c>
    </row>
    <row r="293" spans="1:5" ht="30" customHeight="1">
      <c r="A293" s="6">
        <v>291</v>
      </c>
      <c r="B293" s="6" t="str">
        <f>"299620210527234726110147"</f>
        <v>299620210527234726110147</v>
      </c>
      <c r="C293" s="6" t="s">
        <v>13</v>
      </c>
      <c r="D293" s="6" t="str">
        <f>"贺林芝"</f>
        <v>贺林芝</v>
      </c>
      <c r="E293" s="6" t="str">
        <f t="shared" si="13"/>
        <v>女</v>
      </c>
    </row>
    <row r="294" spans="1:5" ht="30" customHeight="1">
      <c r="A294" s="6">
        <v>292</v>
      </c>
      <c r="B294" s="6" t="str">
        <f>"299620210528001125110155"</f>
        <v>299620210528001125110155</v>
      </c>
      <c r="C294" s="6" t="s">
        <v>13</v>
      </c>
      <c r="D294" s="6" t="str">
        <f>"王小南"</f>
        <v>王小南</v>
      </c>
      <c r="E294" s="6" t="str">
        <f t="shared" si="13"/>
        <v>女</v>
      </c>
    </row>
    <row r="295" spans="1:5" ht="30" customHeight="1">
      <c r="A295" s="6">
        <v>293</v>
      </c>
      <c r="B295" s="6" t="str">
        <f>"299620210528080001110195"</f>
        <v>299620210528080001110195</v>
      </c>
      <c r="C295" s="6" t="s">
        <v>13</v>
      </c>
      <c r="D295" s="6" t="str">
        <f>"王惠琳"</f>
        <v>王惠琳</v>
      </c>
      <c r="E295" s="6" t="str">
        <f t="shared" si="13"/>
        <v>女</v>
      </c>
    </row>
    <row r="296" spans="1:5" ht="30" customHeight="1">
      <c r="A296" s="6">
        <v>294</v>
      </c>
      <c r="B296" s="6" t="str">
        <f>"299620210528091100110270"</f>
        <v>299620210528091100110270</v>
      </c>
      <c r="C296" s="6" t="s">
        <v>13</v>
      </c>
      <c r="D296" s="6" t="str">
        <f>"童菲"</f>
        <v>童菲</v>
      </c>
      <c r="E296" s="6" t="str">
        <f t="shared" si="13"/>
        <v>女</v>
      </c>
    </row>
    <row r="297" spans="1:5" ht="30" customHeight="1">
      <c r="A297" s="6">
        <v>295</v>
      </c>
      <c r="B297" s="6" t="str">
        <f>"299620210528100317110373"</f>
        <v>299620210528100317110373</v>
      </c>
      <c r="C297" s="6" t="s">
        <v>13</v>
      </c>
      <c r="D297" s="6" t="str">
        <f>"陈玉兰"</f>
        <v>陈玉兰</v>
      </c>
      <c r="E297" s="6" t="str">
        <f t="shared" si="13"/>
        <v>女</v>
      </c>
    </row>
    <row r="298" spans="1:5" ht="30" customHeight="1">
      <c r="A298" s="6">
        <v>296</v>
      </c>
      <c r="B298" s="6" t="str">
        <f>"299620210528103841110432"</f>
        <v>299620210528103841110432</v>
      </c>
      <c r="C298" s="6" t="s">
        <v>13</v>
      </c>
      <c r="D298" s="6" t="str">
        <f>"蒙静娴"</f>
        <v>蒙静娴</v>
      </c>
      <c r="E298" s="6" t="str">
        <f t="shared" si="13"/>
        <v>女</v>
      </c>
    </row>
    <row r="299" spans="1:5" ht="30" customHeight="1">
      <c r="A299" s="6">
        <v>297</v>
      </c>
      <c r="B299" s="6" t="str">
        <f>"299620210528104829110456"</f>
        <v>299620210528104829110456</v>
      </c>
      <c r="C299" s="6" t="s">
        <v>13</v>
      </c>
      <c r="D299" s="6" t="str">
        <f>"羊燕"</f>
        <v>羊燕</v>
      </c>
      <c r="E299" s="6" t="str">
        <f t="shared" si="13"/>
        <v>女</v>
      </c>
    </row>
    <row r="300" spans="1:5" ht="30" customHeight="1">
      <c r="A300" s="6">
        <v>298</v>
      </c>
      <c r="B300" s="6" t="str">
        <f>"299620210528114501110551"</f>
        <v>299620210528114501110551</v>
      </c>
      <c r="C300" s="6" t="s">
        <v>13</v>
      </c>
      <c r="D300" s="6" t="str">
        <f>"冯瑞诗"</f>
        <v>冯瑞诗</v>
      </c>
      <c r="E300" s="6" t="str">
        <f t="shared" si="13"/>
        <v>女</v>
      </c>
    </row>
    <row r="301" spans="1:5" ht="30" customHeight="1">
      <c r="A301" s="6">
        <v>299</v>
      </c>
      <c r="B301" s="6" t="str">
        <f>"299620210528130100110656"</f>
        <v>299620210528130100110656</v>
      </c>
      <c r="C301" s="6" t="s">
        <v>13</v>
      </c>
      <c r="D301" s="6" t="str">
        <f>"翁凡茜"</f>
        <v>翁凡茜</v>
      </c>
      <c r="E301" s="6" t="str">
        <f t="shared" si="13"/>
        <v>女</v>
      </c>
    </row>
    <row r="302" spans="1:5" ht="30" customHeight="1">
      <c r="A302" s="6">
        <v>300</v>
      </c>
      <c r="B302" s="6" t="str">
        <f>"299620210528131223110675"</f>
        <v>299620210528131223110675</v>
      </c>
      <c r="C302" s="6" t="s">
        <v>13</v>
      </c>
      <c r="D302" s="6" t="str">
        <f>"黄玉春"</f>
        <v>黄玉春</v>
      </c>
      <c r="E302" s="6" t="str">
        <f t="shared" si="13"/>
        <v>女</v>
      </c>
    </row>
    <row r="303" spans="1:5" ht="30" customHeight="1">
      <c r="A303" s="6">
        <v>301</v>
      </c>
      <c r="B303" s="6" t="str">
        <f>"299620210528135206110737"</f>
        <v>299620210528135206110737</v>
      </c>
      <c r="C303" s="6" t="s">
        <v>13</v>
      </c>
      <c r="D303" s="6" t="str">
        <f>"吴燕南"</f>
        <v>吴燕南</v>
      </c>
      <c r="E303" s="6" t="str">
        <f t="shared" si="13"/>
        <v>女</v>
      </c>
    </row>
    <row r="304" spans="1:5" ht="30" customHeight="1">
      <c r="A304" s="6">
        <v>302</v>
      </c>
      <c r="B304" s="6" t="str">
        <f>"299620210528135920110741"</f>
        <v>299620210528135920110741</v>
      </c>
      <c r="C304" s="6" t="s">
        <v>13</v>
      </c>
      <c r="D304" s="6" t="str">
        <f>"梁富容"</f>
        <v>梁富容</v>
      </c>
      <c r="E304" s="6" t="str">
        <f t="shared" si="13"/>
        <v>女</v>
      </c>
    </row>
    <row r="305" spans="1:5" ht="30" customHeight="1">
      <c r="A305" s="6">
        <v>303</v>
      </c>
      <c r="B305" s="6" t="str">
        <f>"299620210528143538110781"</f>
        <v>299620210528143538110781</v>
      </c>
      <c r="C305" s="6" t="s">
        <v>13</v>
      </c>
      <c r="D305" s="6" t="str">
        <f>"张又友"</f>
        <v>张又友</v>
      </c>
      <c r="E305" s="6" t="str">
        <f t="shared" si="13"/>
        <v>女</v>
      </c>
    </row>
    <row r="306" spans="1:5" ht="30" customHeight="1">
      <c r="A306" s="6">
        <v>304</v>
      </c>
      <c r="B306" s="6" t="str">
        <f>"299620210528144253110787"</f>
        <v>299620210528144253110787</v>
      </c>
      <c r="C306" s="6" t="s">
        <v>13</v>
      </c>
      <c r="D306" s="6" t="str">
        <f>"张莛"</f>
        <v>张莛</v>
      </c>
      <c r="E306" s="6" t="str">
        <f t="shared" si="13"/>
        <v>女</v>
      </c>
    </row>
    <row r="307" spans="1:5" ht="30" customHeight="1">
      <c r="A307" s="6">
        <v>305</v>
      </c>
      <c r="B307" s="6" t="str">
        <f>"299620210528151551110835"</f>
        <v>299620210528151551110835</v>
      </c>
      <c r="C307" s="6" t="s">
        <v>13</v>
      </c>
      <c r="D307" s="6" t="str">
        <f>"陈玥"</f>
        <v>陈玥</v>
      </c>
      <c r="E307" s="6" t="str">
        <f t="shared" si="13"/>
        <v>女</v>
      </c>
    </row>
    <row r="308" spans="1:5" ht="30" customHeight="1">
      <c r="A308" s="6">
        <v>306</v>
      </c>
      <c r="B308" s="6" t="str">
        <f>"299620210528172707111026"</f>
        <v>299620210528172707111026</v>
      </c>
      <c r="C308" s="6" t="s">
        <v>13</v>
      </c>
      <c r="D308" s="6" t="str">
        <f>"莫国霞"</f>
        <v>莫国霞</v>
      </c>
      <c r="E308" s="6" t="str">
        <f t="shared" si="13"/>
        <v>女</v>
      </c>
    </row>
    <row r="309" spans="1:5" ht="30" customHeight="1">
      <c r="A309" s="6">
        <v>307</v>
      </c>
      <c r="B309" s="6" t="str">
        <f>"299620210528190307111133"</f>
        <v>299620210528190307111133</v>
      </c>
      <c r="C309" s="6" t="s">
        <v>13</v>
      </c>
      <c r="D309" s="6" t="str">
        <f>"王媛媛"</f>
        <v>王媛媛</v>
      </c>
      <c r="E309" s="6" t="str">
        <f t="shared" si="13"/>
        <v>女</v>
      </c>
    </row>
    <row r="310" spans="1:5" ht="30" customHeight="1">
      <c r="A310" s="6">
        <v>308</v>
      </c>
      <c r="B310" s="6" t="str">
        <f>"299620210528190436111135"</f>
        <v>299620210528190436111135</v>
      </c>
      <c r="C310" s="6" t="s">
        <v>13</v>
      </c>
      <c r="D310" s="6" t="str">
        <f>"唐小怡"</f>
        <v>唐小怡</v>
      </c>
      <c r="E310" s="6" t="str">
        <f t="shared" si="13"/>
        <v>女</v>
      </c>
    </row>
    <row r="311" spans="1:5" ht="30" customHeight="1">
      <c r="A311" s="6">
        <v>309</v>
      </c>
      <c r="B311" s="6" t="str">
        <f>"299620210528213355111267"</f>
        <v>299620210528213355111267</v>
      </c>
      <c r="C311" s="6" t="s">
        <v>13</v>
      </c>
      <c r="D311" s="6" t="str">
        <f>"李昭仪"</f>
        <v>李昭仪</v>
      </c>
      <c r="E311" s="6" t="str">
        <f t="shared" si="13"/>
        <v>女</v>
      </c>
    </row>
    <row r="312" spans="1:5" ht="30" customHeight="1">
      <c r="A312" s="6">
        <v>310</v>
      </c>
      <c r="B312" s="6" t="str">
        <f>"299620210529085736111430"</f>
        <v>299620210529085736111430</v>
      </c>
      <c r="C312" s="6" t="s">
        <v>13</v>
      </c>
      <c r="D312" s="6" t="str">
        <f>"曹愉"</f>
        <v>曹愉</v>
      </c>
      <c r="E312" s="6" t="str">
        <f t="shared" si="13"/>
        <v>女</v>
      </c>
    </row>
    <row r="313" spans="1:5" ht="30" customHeight="1">
      <c r="A313" s="6">
        <v>311</v>
      </c>
      <c r="B313" s="6" t="str">
        <f>"299620210529103547111496"</f>
        <v>299620210529103547111496</v>
      </c>
      <c r="C313" s="6" t="s">
        <v>13</v>
      </c>
      <c r="D313" s="6" t="str">
        <f>"林启艳"</f>
        <v>林启艳</v>
      </c>
      <c r="E313" s="6" t="str">
        <f t="shared" si="13"/>
        <v>女</v>
      </c>
    </row>
    <row r="314" spans="1:5" ht="30" customHeight="1">
      <c r="A314" s="6">
        <v>312</v>
      </c>
      <c r="B314" s="6" t="str">
        <f>"299620210529112503111553"</f>
        <v>299620210529112503111553</v>
      </c>
      <c r="C314" s="6" t="s">
        <v>13</v>
      </c>
      <c r="D314" s="6" t="str">
        <f>"林芳桦"</f>
        <v>林芳桦</v>
      </c>
      <c r="E314" s="6" t="str">
        <f t="shared" si="13"/>
        <v>女</v>
      </c>
    </row>
    <row r="315" spans="1:5" ht="30" customHeight="1">
      <c r="A315" s="6">
        <v>313</v>
      </c>
      <c r="B315" s="6" t="str">
        <f>"299620210529121431111597"</f>
        <v>299620210529121431111597</v>
      </c>
      <c r="C315" s="6" t="s">
        <v>13</v>
      </c>
      <c r="D315" s="6" t="str">
        <f>"唐利利"</f>
        <v>唐利利</v>
      </c>
      <c r="E315" s="6" t="str">
        <f t="shared" si="13"/>
        <v>女</v>
      </c>
    </row>
    <row r="316" spans="1:5" ht="30" customHeight="1">
      <c r="A316" s="6">
        <v>314</v>
      </c>
      <c r="B316" s="6" t="str">
        <f>"299620210529153022111716"</f>
        <v>299620210529153022111716</v>
      </c>
      <c r="C316" s="6" t="s">
        <v>13</v>
      </c>
      <c r="D316" s="6" t="str">
        <f>"姜雪"</f>
        <v>姜雪</v>
      </c>
      <c r="E316" s="6" t="str">
        <f t="shared" si="13"/>
        <v>女</v>
      </c>
    </row>
    <row r="317" spans="1:5" ht="30" customHeight="1">
      <c r="A317" s="6">
        <v>315</v>
      </c>
      <c r="B317" s="6" t="str">
        <f>"299620210529153746111720"</f>
        <v>299620210529153746111720</v>
      </c>
      <c r="C317" s="6" t="s">
        <v>13</v>
      </c>
      <c r="D317" s="6" t="str">
        <f>"吴丹"</f>
        <v>吴丹</v>
      </c>
      <c r="E317" s="6" t="str">
        <f t="shared" si="13"/>
        <v>女</v>
      </c>
    </row>
    <row r="318" spans="1:5" ht="30" customHeight="1">
      <c r="A318" s="6">
        <v>316</v>
      </c>
      <c r="B318" s="6" t="str">
        <f>"299620210529154645111723"</f>
        <v>299620210529154645111723</v>
      </c>
      <c r="C318" s="6" t="s">
        <v>13</v>
      </c>
      <c r="D318" s="6" t="str">
        <f>"谢子晴"</f>
        <v>谢子晴</v>
      </c>
      <c r="E318" s="6" t="str">
        <f t="shared" si="13"/>
        <v>女</v>
      </c>
    </row>
    <row r="319" spans="1:5" ht="30" customHeight="1">
      <c r="A319" s="6">
        <v>317</v>
      </c>
      <c r="B319" s="6" t="str">
        <f>"299620210529192137111839"</f>
        <v>299620210529192137111839</v>
      </c>
      <c r="C319" s="6" t="s">
        <v>13</v>
      </c>
      <c r="D319" s="6" t="str">
        <f>"黎家慧"</f>
        <v>黎家慧</v>
      </c>
      <c r="E319" s="6" t="str">
        <f t="shared" si="13"/>
        <v>女</v>
      </c>
    </row>
    <row r="320" spans="1:5" ht="30" customHeight="1">
      <c r="A320" s="6">
        <v>318</v>
      </c>
      <c r="B320" s="6" t="str">
        <f>"299620210529213204111922"</f>
        <v>299620210529213204111922</v>
      </c>
      <c r="C320" s="6" t="s">
        <v>13</v>
      </c>
      <c r="D320" s="6" t="str">
        <f>"王海林"</f>
        <v>王海林</v>
      </c>
      <c r="E320" s="6" t="str">
        <f t="shared" si="13"/>
        <v>女</v>
      </c>
    </row>
    <row r="321" spans="1:5" ht="30" customHeight="1">
      <c r="A321" s="6">
        <v>319</v>
      </c>
      <c r="B321" s="6" t="str">
        <f>"299620210530080050112064"</f>
        <v>299620210530080050112064</v>
      </c>
      <c r="C321" s="6" t="s">
        <v>13</v>
      </c>
      <c r="D321" s="6" t="str">
        <f>"冯巧溱"</f>
        <v>冯巧溱</v>
      </c>
      <c r="E321" s="6" t="str">
        <f t="shared" si="13"/>
        <v>女</v>
      </c>
    </row>
    <row r="322" spans="1:5" ht="30" customHeight="1">
      <c r="A322" s="6">
        <v>320</v>
      </c>
      <c r="B322" s="6" t="str">
        <f>"299620210530102212112145"</f>
        <v>299620210530102212112145</v>
      </c>
      <c r="C322" s="6" t="s">
        <v>13</v>
      </c>
      <c r="D322" s="6" t="str">
        <f>"许明钰"</f>
        <v>许明钰</v>
      </c>
      <c r="E322" s="6" t="str">
        <f t="shared" si="13"/>
        <v>女</v>
      </c>
    </row>
    <row r="323" spans="1:5" ht="30" customHeight="1">
      <c r="A323" s="6">
        <v>321</v>
      </c>
      <c r="B323" s="6" t="str">
        <f>"299620210530113138112217"</f>
        <v>299620210530113138112217</v>
      </c>
      <c r="C323" s="6" t="s">
        <v>13</v>
      </c>
      <c r="D323" s="6" t="str">
        <f>"李丹丹"</f>
        <v>李丹丹</v>
      </c>
      <c r="E323" s="6" t="str">
        <f t="shared" si="13"/>
        <v>女</v>
      </c>
    </row>
    <row r="324" spans="1:5" ht="30" customHeight="1">
      <c r="A324" s="6">
        <v>322</v>
      </c>
      <c r="B324" s="6" t="str">
        <f>"299620210530160049112387"</f>
        <v>299620210530160049112387</v>
      </c>
      <c r="C324" s="6" t="s">
        <v>13</v>
      </c>
      <c r="D324" s="6" t="str">
        <f>"王丹"</f>
        <v>王丹</v>
      </c>
      <c r="E324" s="6" t="str">
        <f t="shared" si="13"/>
        <v>女</v>
      </c>
    </row>
    <row r="325" spans="1:5" ht="30" customHeight="1">
      <c r="A325" s="6">
        <v>323</v>
      </c>
      <c r="B325" s="6" t="str">
        <f>"299620210530183257112518"</f>
        <v>299620210530183257112518</v>
      </c>
      <c r="C325" s="6" t="s">
        <v>13</v>
      </c>
      <c r="D325" s="6" t="str">
        <f>"陈泰宁"</f>
        <v>陈泰宁</v>
      </c>
      <c r="E325" s="6" t="str">
        <f>"男"</f>
        <v>男</v>
      </c>
    </row>
    <row r="326" spans="1:5" ht="30" customHeight="1">
      <c r="A326" s="6">
        <v>324</v>
      </c>
      <c r="B326" s="6" t="str">
        <f>"299620210530184551112530"</f>
        <v>299620210530184551112530</v>
      </c>
      <c r="C326" s="6" t="s">
        <v>13</v>
      </c>
      <c r="D326" s="6" t="str">
        <f>"何津"</f>
        <v>何津</v>
      </c>
      <c r="E326" s="6" t="str">
        <f aca="true" t="shared" si="14" ref="E326:E351">"女"</f>
        <v>女</v>
      </c>
    </row>
    <row r="327" spans="1:5" ht="30" customHeight="1">
      <c r="A327" s="6">
        <v>325</v>
      </c>
      <c r="B327" s="6" t="str">
        <f>"299620210530191904112552"</f>
        <v>299620210530191904112552</v>
      </c>
      <c r="C327" s="6" t="s">
        <v>13</v>
      </c>
      <c r="D327" s="6" t="str">
        <f>"林莉莉"</f>
        <v>林莉莉</v>
      </c>
      <c r="E327" s="6" t="str">
        <f t="shared" si="14"/>
        <v>女</v>
      </c>
    </row>
    <row r="328" spans="1:5" ht="30" customHeight="1">
      <c r="A328" s="6">
        <v>326</v>
      </c>
      <c r="B328" s="6" t="str">
        <f>"299620210530202809112609"</f>
        <v>299620210530202809112609</v>
      </c>
      <c r="C328" s="6" t="s">
        <v>13</v>
      </c>
      <c r="D328" s="6" t="str">
        <f>"陈丽慧"</f>
        <v>陈丽慧</v>
      </c>
      <c r="E328" s="6" t="str">
        <f t="shared" si="14"/>
        <v>女</v>
      </c>
    </row>
    <row r="329" spans="1:5" ht="30" customHeight="1">
      <c r="A329" s="6">
        <v>327</v>
      </c>
      <c r="B329" s="6" t="str">
        <f>"299620210530221306112751"</f>
        <v>299620210530221306112751</v>
      </c>
      <c r="C329" s="6" t="s">
        <v>13</v>
      </c>
      <c r="D329" s="6" t="str">
        <f>"杜昕尧"</f>
        <v>杜昕尧</v>
      </c>
      <c r="E329" s="6" t="str">
        <f t="shared" si="14"/>
        <v>女</v>
      </c>
    </row>
    <row r="330" spans="1:5" ht="30" customHeight="1">
      <c r="A330" s="6">
        <v>328</v>
      </c>
      <c r="B330" s="6" t="str">
        <f>"299620210530224159112787"</f>
        <v>299620210530224159112787</v>
      </c>
      <c r="C330" s="6" t="s">
        <v>13</v>
      </c>
      <c r="D330" s="6" t="str">
        <f>"吴姗姗"</f>
        <v>吴姗姗</v>
      </c>
      <c r="E330" s="6" t="str">
        <f t="shared" si="14"/>
        <v>女</v>
      </c>
    </row>
    <row r="331" spans="1:5" ht="30" customHeight="1">
      <c r="A331" s="6">
        <v>329</v>
      </c>
      <c r="B331" s="6" t="str">
        <f>"299620210530230515112819"</f>
        <v>299620210530230515112819</v>
      </c>
      <c r="C331" s="6" t="s">
        <v>13</v>
      </c>
      <c r="D331" s="6" t="str">
        <f>"李静"</f>
        <v>李静</v>
      </c>
      <c r="E331" s="6" t="str">
        <f t="shared" si="14"/>
        <v>女</v>
      </c>
    </row>
    <row r="332" spans="1:5" ht="30" customHeight="1">
      <c r="A332" s="6">
        <v>330</v>
      </c>
      <c r="B332" s="6" t="str">
        <f>"299620210530231158112834"</f>
        <v>299620210530231158112834</v>
      </c>
      <c r="C332" s="6" t="s">
        <v>13</v>
      </c>
      <c r="D332" s="6" t="str">
        <f>"杨怀"</f>
        <v>杨怀</v>
      </c>
      <c r="E332" s="6" t="str">
        <f t="shared" si="14"/>
        <v>女</v>
      </c>
    </row>
    <row r="333" spans="1:5" ht="30" customHeight="1">
      <c r="A333" s="6">
        <v>331</v>
      </c>
      <c r="B333" s="6" t="str">
        <f>"299620210530232418112849"</f>
        <v>299620210530232418112849</v>
      </c>
      <c r="C333" s="6" t="s">
        <v>13</v>
      </c>
      <c r="D333" s="6" t="str">
        <f>"吴燕芬"</f>
        <v>吴燕芬</v>
      </c>
      <c r="E333" s="6" t="str">
        <f t="shared" si="14"/>
        <v>女</v>
      </c>
    </row>
    <row r="334" spans="1:5" ht="30" customHeight="1">
      <c r="A334" s="6">
        <v>332</v>
      </c>
      <c r="B334" s="6" t="str">
        <f>"299620210531001023112878"</f>
        <v>299620210531001023112878</v>
      </c>
      <c r="C334" s="6" t="s">
        <v>13</v>
      </c>
      <c r="D334" s="6" t="str">
        <f>"张芳芳"</f>
        <v>张芳芳</v>
      </c>
      <c r="E334" s="6" t="str">
        <f t="shared" si="14"/>
        <v>女</v>
      </c>
    </row>
    <row r="335" spans="1:5" ht="30" customHeight="1">
      <c r="A335" s="6">
        <v>333</v>
      </c>
      <c r="B335" s="6" t="str">
        <f>"299620210531105518113202"</f>
        <v>299620210531105518113202</v>
      </c>
      <c r="C335" s="6" t="s">
        <v>13</v>
      </c>
      <c r="D335" s="6" t="str">
        <f>"叶可飘"</f>
        <v>叶可飘</v>
      </c>
      <c r="E335" s="6" t="str">
        <f t="shared" si="14"/>
        <v>女</v>
      </c>
    </row>
    <row r="336" spans="1:5" ht="30" customHeight="1">
      <c r="A336" s="6">
        <v>334</v>
      </c>
      <c r="B336" s="6" t="str">
        <f>"299620210531114413113274"</f>
        <v>299620210531114413113274</v>
      </c>
      <c r="C336" s="6" t="s">
        <v>13</v>
      </c>
      <c r="D336" s="6" t="str">
        <f>"符英来"</f>
        <v>符英来</v>
      </c>
      <c r="E336" s="6" t="str">
        <f t="shared" si="14"/>
        <v>女</v>
      </c>
    </row>
    <row r="337" spans="1:5" ht="30" customHeight="1">
      <c r="A337" s="6">
        <v>335</v>
      </c>
      <c r="B337" s="6" t="str">
        <f>"299620210531122020113314"</f>
        <v>299620210531122020113314</v>
      </c>
      <c r="C337" s="6" t="s">
        <v>13</v>
      </c>
      <c r="D337" s="6" t="str">
        <f>"田杉杉"</f>
        <v>田杉杉</v>
      </c>
      <c r="E337" s="6" t="str">
        <f t="shared" si="14"/>
        <v>女</v>
      </c>
    </row>
    <row r="338" spans="1:5" ht="30" customHeight="1">
      <c r="A338" s="6">
        <v>336</v>
      </c>
      <c r="B338" s="6" t="str">
        <f>"299620210531124506113346"</f>
        <v>299620210531124506113346</v>
      </c>
      <c r="C338" s="6" t="s">
        <v>13</v>
      </c>
      <c r="D338" s="6" t="str">
        <f>"赵清凡"</f>
        <v>赵清凡</v>
      </c>
      <c r="E338" s="6" t="str">
        <f t="shared" si="14"/>
        <v>女</v>
      </c>
    </row>
    <row r="339" spans="1:5" ht="30" customHeight="1">
      <c r="A339" s="6">
        <v>337</v>
      </c>
      <c r="B339" s="6" t="str">
        <f>"299620210531133004113421"</f>
        <v>299620210531133004113421</v>
      </c>
      <c r="C339" s="6" t="s">
        <v>13</v>
      </c>
      <c r="D339" s="6" t="str">
        <f>"陈丽霞"</f>
        <v>陈丽霞</v>
      </c>
      <c r="E339" s="6" t="str">
        <f t="shared" si="14"/>
        <v>女</v>
      </c>
    </row>
    <row r="340" spans="1:5" ht="30" customHeight="1">
      <c r="A340" s="6">
        <v>338</v>
      </c>
      <c r="B340" s="6" t="str">
        <f>"299620210531145935113525"</f>
        <v>299620210531145935113525</v>
      </c>
      <c r="C340" s="6" t="s">
        <v>13</v>
      </c>
      <c r="D340" s="6" t="str">
        <f>"黄惠琼"</f>
        <v>黄惠琼</v>
      </c>
      <c r="E340" s="6" t="str">
        <f t="shared" si="14"/>
        <v>女</v>
      </c>
    </row>
    <row r="341" spans="1:5" ht="30" customHeight="1">
      <c r="A341" s="6">
        <v>339</v>
      </c>
      <c r="B341" s="6" t="str">
        <f>"299620210531151128113552"</f>
        <v>299620210531151128113552</v>
      </c>
      <c r="C341" s="6" t="s">
        <v>13</v>
      </c>
      <c r="D341" s="6" t="str">
        <f>"莫淋凯"</f>
        <v>莫淋凯</v>
      </c>
      <c r="E341" s="6" t="str">
        <f t="shared" si="14"/>
        <v>女</v>
      </c>
    </row>
    <row r="342" spans="1:5" ht="30" customHeight="1">
      <c r="A342" s="6">
        <v>340</v>
      </c>
      <c r="B342" s="6" t="str">
        <f>"299620210531151415113556"</f>
        <v>299620210531151415113556</v>
      </c>
      <c r="C342" s="6" t="s">
        <v>13</v>
      </c>
      <c r="D342" s="6" t="str">
        <f>"陈盛美"</f>
        <v>陈盛美</v>
      </c>
      <c r="E342" s="6" t="str">
        <f t="shared" si="14"/>
        <v>女</v>
      </c>
    </row>
    <row r="343" spans="1:5" ht="30" customHeight="1">
      <c r="A343" s="6">
        <v>341</v>
      </c>
      <c r="B343" s="6" t="str">
        <f>"299620210531153622113584"</f>
        <v>299620210531153622113584</v>
      </c>
      <c r="C343" s="6" t="s">
        <v>13</v>
      </c>
      <c r="D343" s="6" t="str">
        <f>"羊明珠"</f>
        <v>羊明珠</v>
      </c>
      <c r="E343" s="6" t="str">
        <f t="shared" si="14"/>
        <v>女</v>
      </c>
    </row>
    <row r="344" spans="1:5" ht="30" customHeight="1">
      <c r="A344" s="6">
        <v>342</v>
      </c>
      <c r="B344" s="6" t="str">
        <f>"299620210525090937104303"</f>
        <v>299620210525090937104303</v>
      </c>
      <c r="C344" s="6" t="s">
        <v>14</v>
      </c>
      <c r="D344" s="6" t="str">
        <f>"梁菁菁"</f>
        <v>梁菁菁</v>
      </c>
      <c r="E344" s="6" t="str">
        <f t="shared" si="14"/>
        <v>女</v>
      </c>
    </row>
    <row r="345" spans="1:5" ht="30" customHeight="1">
      <c r="A345" s="6">
        <v>343</v>
      </c>
      <c r="B345" s="6" t="str">
        <f>"299620210525091200104323"</f>
        <v>299620210525091200104323</v>
      </c>
      <c r="C345" s="6" t="s">
        <v>14</v>
      </c>
      <c r="D345" s="6" t="str">
        <f>"陈丽芳"</f>
        <v>陈丽芳</v>
      </c>
      <c r="E345" s="6" t="str">
        <f t="shared" si="14"/>
        <v>女</v>
      </c>
    </row>
    <row r="346" spans="1:5" ht="30" customHeight="1">
      <c r="A346" s="6">
        <v>344</v>
      </c>
      <c r="B346" s="6" t="str">
        <f>"299620210525091619104346"</f>
        <v>299620210525091619104346</v>
      </c>
      <c r="C346" s="6" t="s">
        <v>14</v>
      </c>
      <c r="D346" s="6" t="str">
        <f>"吴范仙"</f>
        <v>吴范仙</v>
      </c>
      <c r="E346" s="6" t="str">
        <f t="shared" si="14"/>
        <v>女</v>
      </c>
    </row>
    <row r="347" spans="1:5" ht="30" customHeight="1">
      <c r="A347" s="6">
        <v>345</v>
      </c>
      <c r="B347" s="6" t="str">
        <f>"299620210525091808104358"</f>
        <v>299620210525091808104358</v>
      </c>
      <c r="C347" s="6" t="s">
        <v>14</v>
      </c>
      <c r="D347" s="6" t="str">
        <f>"王媛"</f>
        <v>王媛</v>
      </c>
      <c r="E347" s="6" t="str">
        <f t="shared" si="14"/>
        <v>女</v>
      </c>
    </row>
    <row r="348" spans="1:5" ht="30" customHeight="1">
      <c r="A348" s="6">
        <v>346</v>
      </c>
      <c r="B348" s="6" t="str">
        <f>"299620210525093226104433"</f>
        <v>299620210525093226104433</v>
      </c>
      <c r="C348" s="6" t="s">
        <v>14</v>
      </c>
      <c r="D348" s="6" t="str">
        <f>"吴昌英"</f>
        <v>吴昌英</v>
      </c>
      <c r="E348" s="6" t="str">
        <f t="shared" si="14"/>
        <v>女</v>
      </c>
    </row>
    <row r="349" spans="1:5" ht="30" customHeight="1">
      <c r="A349" s="6">
        <v>347</v>
      </c>
      <c r="B349" s="6" t="str">
        <f>"299620210525094645104528"</f>
        <v>299620210525094645104528</v>
      </c>
      <c r="C349" s="6" t="s">
        <v>14</v>
      </c>
      <c r="D349" s="6" t="str">
        <f>"蒙忠雅"</f>
        <v>蒙忠雅</v>
      </c>
      <c r="E349" s="6" t="str">
        <f t="shared" si="14"/>
        <v>女</v>
      </c>
    </row>
    <row r="350" spans="1:5" ht="30" customHeight="1">
      <c r="A350" s="6">
        <v>348</v>
      </c>
      <c r="B350" s="6" t="str">
        <f>"299620210525095142104550"</f>
        <v>299620210525095142104550</v>
      </c>
      <c r="C350" s="6" t="s">
        <v>14</v>
      </c>
      <c r="D350" s="6" t="str">
        <f>"曾娜"</f>
        <v>曾娜</v>
      </c>
      <c r="E350" s="6" t="str">
        <f t="shared" si="14"/>
        <v>女</v>
      </c>
    </row>
    <row r="351" spans="1:5" ht="30" customHeight="1">
      <c r="A351" s="6">
        <v>349</v>
      </c>
      <c r="B351" s="6" t="str">
        <f>"299620210525095450104571"</f>
        <v>299620210525095450104571</v>
      </c>
      <c r="C351" s="6" t="s">
        <v>14</v>
      </c>
      <c r="D351" s="6" t="str">
        <f>"韩川恋"</f>
        <v>韩川恋</v>
      </c>
      <c r="E351" s="6" t="str">
        <f t="shared" si="14"/>
        <v>女</v>
      </c>
    </row>
    <row r="352" spans="1:5" ht="30" customHeight="1">
      <c r="A352" s="6">
        <v>350</v>
      </c>
      <c r="B352" s="6" t="str">
        <f>"299620210525095739104589"</f>
        <v>299620210525095739104589</v>
      </c>
      <c r="C352" s="6" t="s">
        <v>14</v>
      </c>
      <c r="D352" s="6" t="str">
        <f>"白峰"</f>
        <v>白峰</v>
      </c>
      <c r="E352" s="6" t="str">
        <f>"男"</f>
        <v>男</v>
      </c>
    </row>
    <row r="353" spans="1:5" ht="30" customHeight="1">
      <c r="A353" s="6">
        <v>351</v>
      </c>
      <c r="B353" s="6" t="str">
        <f>"299620210525101439104682"</f>
        <v>299620210525101439104682</v>
      </c>
      <c r="C353" s="6" t="s">
        <v>14</v>
      </c>
      <c r="D353" s="6" t="str">
        <f>"王瑜"</f>
        <v>王瑜</v>
      </c>
      <c r="E353" s="6" t="str">
        <f aca="true" t="shared" si="15" ref="E353:E364">"女"</f>
        <v>女</v>
      </c>
    </row>
    <row r="354" spans="1:5" ht="30" customHeight="1">
      <c r="A354" s="6">
        <v>352</v>
      </c>
      <c r="B354" s="6" t="str">
        <f>"299620210525101531104685"</f>
        <v>299620210525101531104685</v>
      </c>
      <c r="C354" s="6" t="s">
        <v>14</v>
      </c>
      <c r="D354" s="6" t="str">
        <f>"符秀妃"</f>
        <v>符秀妃</v>
      </c>
      <c r="E354" s="6" t="str">
        <f t="shared" si="15"/>
        <v>女</v>
      </c>
    </row>
    <row r="355" spans="1:5" ht="30" customHeight="1">
      <c r="A355" s="6">
        <v>353</v>
      </c>
      <c r="B355" s="6" t="str">
        <f>"299620210525102101104724"</f>
        <v>299620210525102101104724</v>
      </c>
      <c r="C355" s="6" t="s">
        <v>14</v>
      </c>
      <c r="D355" s="6" t="str">
        <f>"黄艳艳"</f>
        <v>黄艳艳</v>
      </c>
      <c r="E355" s="6" t="str">
        <f t="shared" si="15"/>
        <v>女</v>
      </c>
    </row>
    <row r="356" spans="1:5" ht="30" customHeight="1">
      <c r="A356" s="6">
        <v>354</v>
      </c>
      <c r="B356" s="6" t="str">
        <f>"299620210525103743104849"</f>
        <v>299620210525103743104849</v>
      </c>
      <c r="C356" s="6" t="s">
        <v>14</v>
      </c>
      <c r="D356" s="6" t="str">
        <f>"邓晓娅"</f>
        <v>邓晓娅</v>
      </c>
      <c r="E356" s="6" t="str">
        <f t="shared" si="15"/>
        <v>女</v>
      </c>
    </row>
    <row r="357" spans="1:5" ht="30" customHeight="1">
      <c r="A357" s="6">
        <v>355</v>
      </c>
      <c r="B357" s="6" t="str">
        <f>"299620210525104126104872"</f>
        <v>299620210525104126104872</v>
      </c>
      <c r="C357" s="6" t="s">
        <v>14</v>
      </c>
      <c r="D357" s="6" t="str">
        <f>"傅圆圆"</f>
        <v>傅圆圆</v>
      </c>
      <c r="E357" s="6" t="str">
        <f t="shared" si="15"/>
        <v>女</v>
      </c>
    </row>
    <row r="358" spans="1:5" ht="30" customHeight="1">
      <c r="A358" s="6">
        <v>356</v>
      </c>
      <c r="B358" s="6" t="str">
        <f>"299620210525104435104884"</f>
        <v>299620210525104435104884</v>
      </c>
      <c r="C358" s="6" t="s">
        <v>14</v>
      </c>
      <c r="D358" s="6" t="str">
        <f>"邱小源"</f>
        <v>邱小源</v>
      </c>
      <c r="E358" s="6" t="str">
        <f t="shared" si="15"/>
        <v>女</v>
      </c>
    </row>
    <row r="359" spans="1:5" ht="30" customHeight="1">
      <c r="A359" s="6">
        <v>357</v>
      </c>
      <c r="B359" s="6" t="str">
        <f>"299620210525104443104887"</f>
        <v>299620210525104443104887</v>
      </c>
      <c r="C359" s="6" t="s">
        <v>14</v>
      </c>
      <c r="D359" s="6" t="str">
        <f>"陈莹"</f>
        <v>陈莹</v>
      </c>
      <c r="E359" s="6" t="str">
        <f t="shared" si="15"/>
        <v>女</v>
      </c>
    </row>
    <row r="360" spans="1:5" ht="30" customHeight="1">
      <c r="A360" s="6">
        <v>358</v>
      </c>
      <c r="B360" s="6" t="str">
        <f>"299620210525104914104916"</f>
        <v>299620210525104914104916</v>
      </c>
      <c r="C360" s="6" t="s">
        <v>14</v>
      </c>
      <c r="D360" s="6" t="str">
        <f>"张成艳"</f>
        <v>张成艳</v>
      </c>
      <c r="E360" s="6" t="str">
        <f t="shared" si="15"/>
        <v>女</v>
      </c>
    </row>
    <row r="361" spans="1:5" ht="30" customHeight="1">
      <c r="A361" s="6">
        <v>359</v>
      </c>
      <c r="B361" s="6" t="str">
        <f>"299620210525110256104974"</f>
        <v>299620210525110256104974</v>
      </c>
      <c r="C361" s="6" t="s">
        <v>14</v>
      </c>
      <c r="D361" s="6" t="str">
        <f>"曾广清"</f>
        <v>曾广清</v>
      </c>
      <c r="E361" s="6" t="str">
        <f t="shared" si="15"/>
        <v>女</v>
      </c>
    </row>
    <row r="362" spans="1:5" ht="30" customHeight="1">
      <c r="A362" s="6">
        <v>360</v>
      </c>
      <c r="B362" s="6" t="str">
        <f>"299620210525110425104980"</f>
        <v>299620210525110425104980</v>
      </c>
      <c r="C362" s="6" t="s">
        <v>14</v>
      </c>
      <c r="D362" s="6" t="str">
        <f>"邱艳婷"</f>
        <v>邱艳婷</v>
      </c>
      <c r="E362" s="6" t="str">
        <f t="shared" si="15"/>
        <v>女</v>
      </c>
    </row>
    <row r="363" spans="1:5" ht="30" customHeight="1">
      <c r="A363" s="6">
        <v>361</v>
      </c>
      <c r="B363" s="6" t="str">
        <f>"299620210525110620104993"</f>
        <v>299620210525110620104993</v>
      </c>
      <c r="C363" s="6" t="s">
        <v>14</v>
      </c>
      <c r="D363" s="6" t="str">
        <f>"陈红杏"</f>
        <v>陈红杏</v>
      </c>
      <c r="E363" s="6" t="str">
        <f t="shared" si="15"/>
        <v>女</v>
      </c>
    </row>
    <row r="364" spans="1:5" ht="30" customHeight="1">
      <c r="A364" s="6">
        <v>362</v>
      </c>
      <c r="B364" s="6" t="str">
        <f>"299620210525110948105003"</f>
        <v>299620210525110948105003</v>
      </c>
      <c r="C364" s="6" t="s">
        <v>14</v>
      </c>
      <c r="D364" s="6" t="str">
        <f>"张英惠"</f>
        <v>张英惠</v>
      </c>
      <c r="E364" s="6" t="str">
        <f t="shared" si="15"/>
        <v>女</v>
      </c>
    </row>
    <row r="365" spans="1:5" ht="30" customHeight="1">
      <c r="A365" s="6">
        <v>363</v>
      </c>
      <c r="B365" s="6" t="str">
        <f>"299620210525113902105137"</f>
        <v>299620210525113902105137</v>
      </c>
      <c r="C365" s="6" t="s">
        <v>14</v>
      </c>
      <c r="D365" s="6" t="str">
        <f>"曾学郑"</f>
        <v>曾学郑</v>
      </c>
      <c r="E365" s="6" t="str">
        <f>"男"</f>
        <v>男</v>
      </c>
    </row>
    <row r="366" spans="1:5" ht="30" customHeight="1">
      <c r="A366" s="6">
        <v>364</v>
      </c>
      <c r="B366" s="6" t="str">
        <f>"299620210525113913105138"</f>
        <v>299620210525113913105138</v>
      </c>
      <c r="C366" s="6" t="s">
        <v>14</v>
      </c>
      <c r="D366" s="6" t="str">
        <f>"何朝颖"</f>
        <v>何朝颖</v>
      </c>
      <c r="E366" s="6" t="str">
        <f>"女"</f>
        <v>女</v>
      </c>
    </row>
    <row r="367" spans="1:5" ht="30" customHeight="1">
      <c r="A367" s="6">
        <v>365</v>
      </c>
      <c r="B367" s="6" t="str">
        <f>"299620210525115119105189"</f>
        <v>299620210525115119105189</v>
      </c>
      <c r="C367" s="6" t="s">
        <v>14</v>
      </c>
      <c r="D367" s="6" t="str">
        <f>"邱名聪"</f>
        <v>邱名聪</v>
      </c>
      <c r="E367" s="6" t="str">
        <f>"男"</f>
        <v>男</v>
      </c>
    </row>
    <row r="368" spans="1:5" ht="30" customHeight="1">
      <c r="A368" s="6">
        <v>366</v>
      </c>
      <c r="B368" s="6" t="str">
        <f>"299620210525115145105192"</f>
        <v>299620210525115145105192</v>
      </c>
      <c r="C368" s="6" t="s">
        <v>14</v>
      </c>
      <c r="D368" s="6" t="str">
        <f>"谢琼慧"</f>
        <v>谢琼慧</v>
      </c>
      <c r="E368" s="6" t="str">
        <f aca="true" t="shared" si="16" ref="E368:E387">"女"</f>
        <v>女</v>
      </c>
    </row>
    <row r="369" spans="1:5" ht="30" customHeight="1">
      <c r="A369" s="6">
        <v>367</v>
      </c>
      <c r="B369" s="6" t="str">
        <f>"299620210525115915105223"</f>
        <v>299620210525115915105223</v>
      </c>
      <c r="C369" s="6" t="s">
        <v>14</v>
      </c>
      <c r="D369" s="6" t="str">
        <f>"黄冰"</f>
        <v>黄冰</v>
      </c>
      <c r="E369" s="6" t="str">
        <f t="shared" si="16"/>
        <v>女</v>
      </c>
    </row>
    <row r="370" spans="1:5" ht="30" customHeight="1">
      <c r="A370" s="6">
        <v>368</v>
      </c>
      <c r="B370" s="6" t="str">
        <f>"299620210525120549105250"</f>
        <v>299620210525120549105250</v>
      </c>
      <c r="C370" s="6" t="s">
        <v>14</v>
      </c>
      <c r="D370" s="6" t="str">
        <f>"董先先"</f>
        <v>董先先</v>
      </c>
      <c r="E370" s="6" t="str">
        <f t="shared" si="16"/>
        <v>女</v>
      </c>
    </row>
    <row r="371" spans="1:5" ht="30" customHeight="1">
      <c r="A371" s="6">
        <v>369</v>
      </c>
      <c r="B371" s="6" t="str">
        <f>"299620210525121021105265"</f>
        <v>299620210525121021105265</v>
      </c>
      <c r="C371" s="6" t="s">
        <v>14</v>
      </c>
      <c r="D371" s="6" t="str">
        <f>"罗丹丹"</f>
        <v>罗丹丹</v>
      </c>
      <c r="E371" s="6" t="str">
        <f t="shared" si="16"/>
        <v>女</v>
      </c>
    </row>
    <row r="372" spans="1:5" ht="30" customHeight="1">
      <c r="A372" s="6">
        <v>370</v>
      </c>
      <c r="B372" s="6" t="str">
        <f>"299620210525121054105266"</f>
        <v>299620210525121054105266</v>
      </c>
      <c r="C372" s="6" t="s">
        <v>14</v>
      </c>
      <c r="D372" s="6" t="str">
        <f>"王欢"</f>
        <v>王欢</v>
      </c>
      <c r="E372" s="6" t="str">
        <f t="shared" si="16"/>
        <v>女</v>
      </c>
    </row>
    <row r="373" spans="1:5" ht="30" customHeight="1">
      <c r="A373" s="6">
        <v>371</v>
      </c>
      <c r="B373" s="6" t="str">
        <f>"299620210525121431105282"</f>
        <v>299620210525121431105282</v>
      </c>
      <c r="C373" s="6" t="s">
        <v>14</v>
      </c>
      <c r="D373" s="6" t="str">
        <f>"黄火娜"</f>
        <v>黄火娜</v>
      </c>
      <c r="E373" s="6" t="str">
        <f t="shared" si="16"/>
        <v>女</v>
      </c>
    </row>
    <row r="374" spans="1:5" ht="30" customHeight="1">
      <c r="A374" s="6">
        <v>372</v>
      </c>
      <c r="B374" s="6" t="str">
        <f>"299620210525124546105396"</f>
        <v>299620210525124546105396</v>
      </c>
      <c r="C374" s="6" t="s">
        <v>14</v>
      </c>
      <c r="D374" s="6" t="str">
        <f>"方小娜"</f>
        <v>方小娜</v>
      </c>
      <c r="E374" s="6" t="str">
        <f t="shared" si="16"/>
        <v>女</v>
      </c>
    </row>
    <row r="375" spans="1:5" ht="30" customHeight="1">
      <c r="A375" s="6">
        <v>373</v>
      </c>
      <c r="B375" s="6" t="str">
        <f>"299620210525125340105425"</f>
        <v>299620210525125340105425</v>
      </c>
      <c r="C375" s="6" t="s">
        <v>14</v>
      </c>
      <c r="D375" s="6" t="str">
        <f>"秦婉瑜"</f>
        <v>秦婉瑜</v>
      </c>
      <c r="E375" s="6" t="str">
        <f t="shared" si="16"/>
        <v>女</v>
      </c>
    </row>
    <row r="376" spans="1:5" ht="30" customHeight="1">
      <c r="A376" s="6">
        <v>374</v>
      </c>
      <c r="B376" s="6" t="str">
        <f>"299620210525130400105456"</f>
        <v>299620210525130400105456</v>
      </c>
      <c r="C376" s="6" t="s">
        <v>14</v>
      </c>
      <c r="D376" s="6" t="str">
        <f>"温雅妮"</f>
        <v>温雅妮</v>
      </c>
      <c r="E376" s="6" t="str">
        <f t="shared" si="16"/>
        <v>女</v>
      </c>
    </row>
    <row r="377" spans="1:5" ht="30" customHeight="1">
      <c r="A377" s="6">
        <v>375</v>
      </c>
      <c r="B377" s="6" t="str">
        <f>"299620210525133359105517"</f>
        <v>299620210525133359105517</v>
      </c>
      <c r="C377" s="6" t="s">
        <v>14</v>
      </c>
      <c r="D377" s="6" t="str">
        <f>"李江静"</f>
        <v>李江静</v>
      </c>
      <c r="E377" s="6" t="str">
        <f t="shared" si="16"/>
        <v>女</v>
      </c>
    </row>
    <row r="378" spans="1:5" ht="30" customHeight="1">
      <c r="A378" s="6">
        <v>376</v>
      </c>
      <c r="B378" s="6" t="str">
        <f>"299620210525134311105530"</f>
        <v>299620210525134311105530</v>
      </c>
      <c r="C378" s="6" t="s">
        <v>14</v>
      </c>
      <c r="D378" s="6" t="str">
        <f>"顾珈"</f>
        <v>顾珈</v>
      </c>
      <c r="E378" s="6" t="str">
        <f t="shared" si="16"/>
        <v>女</v>
      </c>
    </row>
    <row r="379" spans="1:5" ht="30" customHeight="1">
      <c r="A379" s="6">
        <v>377</v>
      </c>
      <c r="B379" s="6" t="str">
        <f>"299620210525141604105569"</f>
        <v>299620210525141604105569</v>
      </c>
      <c r="C379" s="6" t="s">
        <v>14</v>
      </c>
      <c r="D379" s="6" t="str">
        <f>"梁泰"</f>
        <v>梁泰</v>
      </c>
      <c r="E379" s="6" t="str">
        <f t="shared" si="16"/>
        <v>女</v>
      </c>
    </row>
    <row r="380" spans="1:5" ht="30" customHeight="1">
      <c r="A380" s="6">
        <v>378</v>
      </c>
      <c r="B380" s="6" t="str">
        <f>"299620210525141638105571"</f>
        <v>299620210525141638105571</v>
      </c>
      <c r="C380" s="6" t="s">
        <v>14</v>
      </c>
      <c r="D380" s="6" t="str">
        <f>"蔡慧先"</f>
        <v>蔡慧先</v>
      </c>
      <c r="E380" s="6" t="str">
        <f t="shared" si="16"/>
        <v>女</v>
      </c>
    </row>
    <row r="381" spans="1:5" ht="30" customHeight="1">
      <c r="A381" s="6">
        <v>379</v>
      </c>
      <c r="B381" s="6" t="str">
        <f>"299620210525144709105624"</f>
        <v>299620210525144709105624</v>
      </c>
      <c r="C381" s="6" t="s">
        <v>14</v>
      </c>
      <c r="D381" s="6" t="str">
        <f>"林雪弟"</f>
        <v>林雪弟</v>
      </c>
      <c r="E381" s="6" t="str">
        <f t="shared" si="16"/>
        <v>女</v>
      </c>
    </row>
    <row r="382" spans="1:5" ht="30" customHeight="1">
      <c r="A382" s="6">
        <v>380</v>
      </c>
      <c r="B382" s="6" t="str">
        <f>"299620210525145216105635"</f>
        <v>299620210525145216105635</v>
      </c>
      <c r="C382" s="6" t="s">
        <v>14</v>
      </c>
      <c r="D382" s="6" t="str">
        <f>"郭孟娟"</f>
        <v>郭孟娟</v>
      </c>
      <c r="E382" s="6" t="str">
        <f t="shared" si="16"/>
        <v>女</v>
      </c>
    </row>
    <row r="383" spans="1:5" ht="30" customHeight="1">
      <c r="A383" s="6">
        <v>381</v>
      </c>
      <c r="B383" s="6" t="str">
        <f>"299620210525152242105721"</f>
        <v>299620210525152242105721</v>
      </c>
      <c r="C383" s="6" t="s">
        <v>14</v>
      </c>
      <c r="D383" s="6" t="str">
        <f>"黄超"</f>
        <v>黄超</v>
      </c>
      <c r="E383" s="6" t="str">
        <f t="shared" si="16"/>
        <v>女</v>
      </c>
    </row>
    <row r="384" spans="1:5" ht="30" customHeight="1">
      <c r="A384" s="6">
        <v>382</v>
      </c>
      <c r="B384" s="6" t="str">
        <f>"299620210525163116105928"</f>
        <v>299620210525163116105928</v>
      </c>
      <c r="C384" s="6" t="s">
        <v>14</v>
      </c>
      <c r="D384" s="6" t="str">
        <f>"钟子叶"</f>
        <v>钟子叶</v>
      </c>
      <c r="E384" s="6" t="str">
        <f t="shared" si="16"/>
        <v>女</v>
      </c>
    </row>
    <row r="385" spans="1:5" ht="30" customHeight="1">
      <c r="A385" s="6">
        <v>383</v>
      </c>
      <c r="B385" s="6" t="str">
        <f>"299620210525163512105947"</f>
        <v>299620210525163512105947</v>
      </c>
      <c r="C385" s="6" t="s">
        <v>14</v>
      </c>
      <c r="D385" s="6" t="str">
        <f>"符才霞"</f>
        <v>符才霞</v>
      </c>
      <c r="E385" s="6" t="str">
        <f t="shared" si="16"/>
        <v>女</v>
      </c>
    </row>
    <row r="386" spans="1:5" ht="30" customHeight="1">
      <c r="A386" s="6">
        <v>384</v>
      </c>
      <c r="B386" s="6" t="str">
        <f>"299620210525163542105949"</f>
        <v>299620210525163542105949</v>
      </c>
      <c r="C386" s="6" t="s">
        <v>14</v>
      </c>
      <c r="D386" s="6" t="str">
        <f>"陈欣"</f>
        <v>陈欣</v>
      </c>
      <c r="E386" s="6" t="str">
        <f t="shared" si="16"/>
        <v>女</v>
      </c>
    </row>
    <row r="387" spans="1:5" ht="30" customHeight="1">
      <c r="A387" s="6">
        <v>385</v>
      </c>
      <c r="B387" s="6" t="str">
        <f>"299620210525163802105953"</f>
        <v>299620210525163802105953</v>
      </c>
      <c r="C387" s="6" t="s">
        <v>14</v>
      </c>
      <c r="D387" s="6" t="str">
        <f>"周丽雅"</f>
        <v>周丽雅</v>
      </c>
      <c r="E387" s="6" t="str">
        <f t="shared" si="16"/>
        <v>女</v>
      </c>
    </row>
    <row r="388" spans="1:5" ht="30" customHeight="1">
      <c r="A388" s="6">
        <v>386</v>
      </c>
      <c r="B388" s="6" t="str">
        <f>"299620210525170332106024"</f>
        <v>299620210525170332106024</v>
      </c>
      <c r="C388" s="6" t="s">
        <v>14</v>
      </c>
      <c r="D388" s="6" t="str">
        <f>"李仕谋"</f>
        <v>李仕谋</v>
      </c>
      <c r="E388" s="6" t="str">
        <f>"男"</f>
        <v>男</v>
      </c>
    </row>
    <row r="389" spans="1:5" ht="30" customHeight="1">
      <c r="A389" s="6">
        <v>387</v>
      </c>
      <c r="B389" s="6" t="str">
        <f>"299620210525171124106040"</f>
        <v>299620210525171124106040</v>
      </c>
      <c r="C389" s="6" t="s">
        <v>14</v>
      </c>
      <c r="D389" s="6" t="str">
        <f>"雷腊妹"</f>
        <v>雷腊妹</v>
      </c>
      <c r="E389" s="6" t="str">
        <f>"女"</f>
        <v>女</v>
      </c>
    </row>
    <row r="390" spans="1:5" ht="30" customHeight="1">
      <c r="A390" s="6">
        <v>388</v>
      </c>
      <c r="B390" s="6" t="str">
        <f>"299620210525173814106090"</f>
        <v>299620210525173814106090</v>
      </c>
      <c r="C390" s="6" t="s">
        <v>14</v>
      </c>
      <c r="D390" s="6" t="str">
        <f>"黄梅"</f>
        <v>黄梅</v>
      </c>
      <c r="E390" s="6" t="str">
        <f>"女"</f>
        <v>女</v>
      </c>
    </row>
    <row r="391" spans="1:5" ht="30" customHeight="1">
      <c r="A391" s="6">
        <v>389</v>
      </c>
      <c r="B391" s="6" t="str">
        <f>"299620210525174434106111"</f>
        <v>299620210525174434106111</v>
      </c>
      <c r="C391" s="6" t="s">
        <v>14</v>
      </c>
      <c r="D391" s="6" t="str">
        <f>"符进成"</f>
        <v>符进成</v>
      </c>
      <c r="E391" s="6" t="str">
        <f>"男"</f>
        <v>男</v>
      </c>
    </row>
    <row r="392" spans="1:5" ht="30" customHeight="1">
      <c r="A392" s="6">
        <v>390</v>
      </c>
      <c r="B392" s="6" t="str">
        <f>"299620210525174635106115"</f>
        <v>299620210525174635106115</v>
      </c>
      <c r="C392" s="6" t="s">
        <v>14</v>
      </c>
      <c r="D392" s="6" t="str">
        <f>"冯光春"</f>
        <v>冯光春</v>
      </c>
      <c r="E392" s="6" t="str">
        <f aca="true" t="shared" si="17" ref="E392:E403">"女"</f>
        <v>女</v>
      </c>
    </row>
    <row r="393" spans="1:5" ht="30" customHeight="1">
      <c r="A393" s="6">
        <v>391</v>
      </c>
      <c r="B393" s="6" t="str">
        <f>"299620210525175829106139"</f>
        <v>299620210525175829106139</v>
      </c>
      <c r="C393" s="6" t="s">
        <v>14</v>
      </c>
      <c r="D393" s="6" t="str">
        <f>"符桃恋"</f>
        <v>符桃恋</v>
      </c>
      <c r="E393" s="6" t="str">
        <f t="shared" si="17"/>
        <v>女</v>
      </c>
    </row>
    <row r="394" spans="1:5" ht="30" customHeight="1">
      <c r="A394" s="6">
        <v>392</v>
      </c>
      <c r="B394" s="6" t="str">
        <f>"299620210525180611106161"</f>
        <v>299620210525180611106161</v>
      </c>
      <c r="C394" s="6" t="s">
        <v>14</v>
      </c>
      <c r="D394" s="6" t="str">
        <f>"林燕敏"</f>
        <v>林燕敏</v>
      </c>
      <c r="E394" s="6" t="str">
        <f t="shared" si="17"/>
        <v>女</v>
      </c>
    </row>
    <row r="395" spans="1:5" ht="30" customHeight="1">
      <c r="A395" s="6">
        <v>393</v>
      </c>
      <c r="B395" s="6" t="str">
        <f>"299620210525182622106207"</f>
        <v>299620210525182622106207</v>
      </c>
      <c r="C395" s="6" t="s">
        <v>14</v>
      </c>
      <c r="D395" s="6" t="str">
        <f>"赵美琪"</f>
        <v>赵美琪</v>
      </c>
      <c r="E395" s="6" t="str">
        <f t="shared" si="17"/>
        <v>女</v>
      </c>
    </row>
    <row r="396" spans="1:5" ht="30" customHeight="1">
      <c r="A396" s="6">
        <v>394</v>
      </c>
      <c r="B396" s="6" t="str">
        <f>"299620210525193054106344"</f>
        <v>299620210525193054106344</v>
      </c>
      <c r="C396" s="6" t="s">
        <v>14</v>
      </c>
      <c r="D396" s="6" t="str">
        <f>"楚烟玉"</f>
        <v>楚烟玉</v>
      </c>
      <c r="E396" s="6" t="str">
        <f t="shared" si="17"/>
        <v>女</v>
      </c>
    </row>
    <row r="397" spans="1:5" ht="30" customHeight="1">
      <c r="A397" s="6">
        <v>395</v>
      </c>
      <c r="B397" s="6" t="str">
        <f>"299620210525201310106444"</f>
        <v>299620210525201310106444</v>
      </c>
      <c r="C397" s="6" t="s">
        <v>14</v>
      </c>
      <c r="D397" s="6" t="str">
        <f>"王丽婷"</f>
        <v>王丽婷</v>
      </c>
      <c r="E397" s="6" t="str">
        <f t="shared" si="17"/>
        <v>女</v>
      </c>
    </row>
    <row r="398" spans="1:5" ht="30" customHeight="1">
      <c r="A398" s="6">
        <v>396</v>
      </c>
      <c r="B398" s="6" t="str">
        <f>"299620210525210047106552"</f>
        <v>299620210525210047106552</v>
      </c>
      <c r="C398" s="6" t="s">
        <v>14</v>
      </c>
      <c r="D398" s="6" t="str">
        <f>"王飞"</f>
        <v>王飞</v>
      </c>
      <c r="E398" s="6" t="str">
        <f t="shared" si="17"/>
        <v>女</v>
      </c>
    </row>
    <row r="399" spans="1:5" ht="30" customHeight="1">
      <c r="A399" s="6">
        <v>397</v>
      </c>
      <c r="B399" s="6" t="str">
        <f>"299620210525213730106645"</f>
        <v>299620210525213730106645</v>
      </c>
      <c r="C399" s="6" t="s">
        <v>14</v>
      </c>
      <c r="D399" s="6" t="str">
        <f>"吴小芳"</f>
        <v>吴小芳</v>
      </c>
      <c r="E399" s="6" t="str">
        <f t="shared" si="17"/>
        <v>女</v>
      </c>
    </row>
    <row r="400" spans="1:5" ht="30" customHeight="1">
      <c r="A400" s="6">
        <v>398</v>
      </c>
      <c r="B400" s="6" t="str">
        <f>"299620210525220228106706"</f>
        <v>299620210525220228106706</v>
      </c>
      <c r="C400" s="6" t="s">
        <v>14</v>
      </c>
      <c r="D400" s="6" t="str">
        <f>"潘瑾"</f>
        <v>潘瑾</v>
      </c>
      <c r="E400" s="6" t="str">
        <f t="shared" si="17"/>
        <v>女</v>
      </c>
    </row>
    <row r="401" spans="1:5" ht="30" customHeight="1">
      <c r="A401" s="6">
        <v>399</v>
      </c>
      <c r="B401" s="6" t="str">
        <f>"299620210525224705106801"</f>
        <v>299620210525224705106801</v>
      </c>
      <c r="C401" s="6" t="s">
        <v>14</v>
      </c>
      <c r="D401" s="6" t="str">
        <f>"冯家欣"</f>
        <v>冯家欣</v>
      </c>
      <c r="E401" s="6" t="str">
        <f t="shared" si="17"/>
        <v>女</v>
      </c>
    </row>
    <row r="402" spans="1:5" ht="30" customHeight="1">
      <c r="A402" s="6">
        <v>400</v>
      </c>
      <c r="B402" s="6" t="str">
        <f>"299620210525225341106811"</f>
        <v>299620210525225341106811</v>
      </c>
      <c r="C402" s="6" t="s">
        <v>14</v>
      </c>
      <c r="D402" s="6" t="str">
        <f>"杨天珠"</f>
        <v>杨天珠</v>
      </c>
      <c r="E402" s="6" t="str">
        <f t="shared" si="17"/>
        <v>女</v>
      </c>
    </row>
    <row r="403" spans="1:5" ht="30" customHeight="1">
      <c r="A403" s="6">
        <v>401</v>
      </c>
      <c r="B403" s="6" t="str">
        <f>"299620210525230156106824"</f>
        <v>299620210525230156106824</v>
      </c>
      <c r="C403" s="6" t="s">
        <v>14</v>
      </c>
      <c r="D403" s="6" t="str">
        <f>"王辉琴"</f>
        <v>王辉琴</v>
      </c>
      <c r="E403" s="6" t="str">
        <f t="shared" si="17"/>
        <v>女</v>
      </c>
    </row>
    <row r="404" spans="1:5" ht="30" customHeight="1">
      <c r="A404" s="6">
        <v>402</v>
      </c>
      <c r="B404" s="6" t="str">
        <f>"299620210525231527106848"</f>
        <v>299620210525231527106848</v>
      </c>
      <c r="C404" s="6" t="s">
        <v>14</v>
      </c>
      <c r="D404" s="6" t="str">
        <f>"翁时豪"</f>
        <v>翁时豪</v>
      </c>
      <c r="E404" s="6" t="str">
        <f>"男"</f>
        <v>男</v>
      </c>
    </row>
    <row r="405" spans="1:5" ht="30" customHeight="1">
      <c r="A405" s="6">
        <v>403</v>
      </c>
      <c r="B405" s="6" t="str">
        <f>"299620210526000557106904"</f>
        <v>299620210526000557106904</v>
      </c>
      <c r="C405" s="6" t="s">
        <v>14</v>
      </c>
      <c r="D405" s="6" t="str">
        <f>"王林梅"</f>
        <v>王林梅</v>
      </c>
      <c r="E405" s="6" t="str">
        <f>"女"</f>
        <v>女</v>
      </c>
    </row>
    <row r="406" spans="1:5" ht="30" customHeight="1">
      <c r="A406" s="6">
        <v>404</v>
      </c>
      <c r="B406" s="6" t="str">
        <f>"299620210526001134106913"</f>
        <v>299620210526001134106913</v>
      </c>
      <c r="C406" s="6" t="s">
        <v>14</v>
      </c>
      <c r="D406" s="6" t="str">
        <f>"王梅"</f>
        <v>王梅</v>
      </c>
      <c r="E406" s="6" t="str">
        <f>"女"</f>
        <v>女</v>
      </c>
    </row>
    <row r="407" spans="1:5" ht="30" customHeight="1">
      <c r="A407" s="6">
        <v>405</v>
      </c>
      <c r="B407" s="6" t="str">
        <f>"299620210526004435106930"</f>
        <v>299620210526004435106930</v>
      </c>
      <c r="C407" s="6" t="s">
        <v>14</v>
      </c>
      <c r="D407" s="6" t="str">
        <f>"赵晶"</f>
        <v>赵晶</v>
      </c>
      <c r="E407" s="6" t="str">
        <f>"女"</f>
        <v>女</v>
      </c>
    </row>
    <row r="408" spans="1:5" ht="30" customHeight="1">
      <c r="A408" s="6">
        <v>406</v>
      </c>
      <c r="B408" s="6" t="str">
        <f>"299620210526075401106969"</f>
        <v>299620210526075401106969</v>
      </c>
      <c r="C408" s="6" t="s">
        <v>14</v>
      </c>
      <c r="D408" s="6" t="str">
        <f>"吴杰"</f>
        <v>吴杰</v>
      </c>
      <c r="E408" s="6" t="str">
        <f>"男"</f>
        <v>男</v>
      </c>
    </row>
    <row r="409" spans="1:5" ht="30" customHeight="1">
      <c r="A409" s="6">
        <v>407</v>
      </c>
      <c r="B409" s="6" t="str">
        <f>"299620210526091926107099"</f>
        <v>299620210526091926107099</v>
      </c>
      <c r="C409" s="6" t="s">
        <v>14</v>
      </c>
      <c r="D409" s="6" t="str">
        <f>"郑少玲"</f>
        <v>郑少玲</v>
      </c>
      <c r="E409" s="6" t="str">
        <f aca="true" t="shared" si="18" ref="E409:E414">"女"</f>
        <v>女</v>
      </c>
    </row>
    <row r="410" spans="1:5" ht="30" customHeight="1">
      <c r="A410" s="6">
        <v>408</v>
      </c>
      <c r="B410" s="6" t="str">
        <f>"299620210526100835107217"</f>
        <v>299620210526100835107217</v>
      </c>
      <c r="C410" s="6" t="s">
        <v>14</v>
      </c>
      <c r="D410" s="6" t="str">
        <f>"钟秋月"</f>
        <v>钟秋月</v>
      </c>
      <c r="E410" s="6" t="str">
        <f t="shared" si="18"/>
        <v>女</v>
      </c>
    </row>
    <row r="411" spans="1:5" ht="30" customHeight="1">
      <c r="A411" s="6">
        <v>409</v>
      </c>
      <c r="B411" s="6" t="str">
        <f>"299620210526104039107306"</f>
        <v>299620210526104039107306</v>
      </c>
      <c r="C411" s="6" t="s">
        <v>14</v>
      </c>
      <c r="D411" s="6" t="str">
        <f>"唐仁欢"</f>
        <v>唐仁欢</v>
      </c>
      <c r="E411" s="6" t="str">
        <f t="shared" si="18"/>
        <v>女</v>
      </c>
    </row>
    <row r="412" spans="1:5" ht="30" customHeight="1">
      <c r="A412" s="6">
        <v>410</v>
      </c>
      <c r="B412" s="6" t="str">
        <f>"299620210526105251107330"</f>
        <v>299620210526105251107330</v>
      </c>
      <c r="C412" s="6" t="s">
        <v>14</v>
      </c>
      <c r="D412" s="6" t="str">
        <f>"顾思思"</f>
        <v>顾思思</v>
      </c>
      <c r="E412" s="6" t="str">
        <f t="shared" si="18"/>
        <v>女</v>
      </c>
    </row>
    <row r="413" spans="1:5" ht="30" customHeight="1">
      <c r="A413" s="6">
        <v>411</v>
      </c>
      <c r="B413" s="6" t="str">
        <f>"299620210526110556107366"</f>
        <v>299620210526110556107366</v>
      </c>
      <c r="C413" s="6" t="s">
        <v>14</v>
      </c>
      <c r="D413" s="6" t="str">
        <f>"符慧慧"</f>
        <v>符慧慧</v>
      </c>
      <c r="E413" s="6" t="str">
        <f t="shared" si="18"/>
        <v>女</v>
      </c>
    </row>
    <row r="414" spans="1:5" ht="30" customHeight="1">
      <c r="A414" s="6">
        <v>412</v>
      </c>
      <c r="B414" s="6" t="str">
        <f>"299620210526111904107394"</f>
        <v>299620210526111904107394</v>
      </c>
      <c r="C414" s="6" t="s">
        <v>14</v>
      </c>
      <c r="D414" s="6" t="str">
        <f>"王月玲"</f>
        <v>王月玲</v>
      </c>
      <c r="E414" s="6" t="str">
        <f t="shared" si="18"/>
        <v>女</v>
      </c>
    </row>
    <row r="415" spans="1:5" ht="30" customHeight="1">
      <c r="A415" s="6">
        <v>413</v>
      </c>
      <c r="B415" s="6" t="str">
        <f>"299620210526112216107400"</f>
        <v>299620210526112216107400</v>
      </c>
      <c r="C415" s="6" t="s">
        <v>14</v>
      </c>
      <c r="D415" s="6" t="str">
        <f>"李杰"</f>
        <v>李杰</v>
      </c>
      <c r="E415" s="6" t="str">
        <f>"男"</f>
        <v>男</v>
      </c>
    </row>
    <row r="416" spans="1:5" ht="30" customHeight="1">
      <c r="A416" s="6">
        <v>414</v>
      </c>
      <c r="B416" s="6" t="str">
        <f>"299620210526112537107407"</f>
        <v>299620210526112537107407</v>
      </c>
      <c r="C416" s="6" t="s">
        <v>14</v>
      </c>
      <c r="D416" s="6" t="str">
        <f>"符青梦"</f>
        <v>符青梦</v>
      </c>
      <c r="E416" s="6" t="str">
        <f>"女"</f>
        <v>女</v>
      </c>
    </row>
    <row r="417" spans="1:5" ht="30" customHeight="1">
      <c r="A417" s="6">
        <v>415</v>
      </c>
      <c r="B417" s="6" t="str">
        <f>"299620210526123749107541"</f>
        <v>299620210526123749107541</v>
      </c>
      <c r="C417" s="6" t="s">
        <v>14</v>
      </c>
      <c r="D417" s="6" t="str">
        <f>"林晓奕"</f>
        <v>林晓奕</v>
      </c>
      <c r="E417" s="6" t="str">
        <f>"女"</f>
        <v>女</v>
      </c>
    </row>
    <row r="418" spans="1:5" ht="30" customHeight="1">
      <c r="A418" s="6">
        <v>416</v>
      </c>
      <c r="B418" s="6" t="str">
        <f>"299620210526123805107542"</f>
        <v>299620210526123805107542</v>
      </c>
      <c r="C418" s="6" t="s">
        <v>14</v>
      </c>
      <c r="D418" s="6" t="str">
        <f>"梁日康"</f>
        <v>梁日康</v>
      </c>
      <c r="E418" s="6" t="str">
        <f>"男"</f>
        <v>男</v>
      </c>
    </row>
    <row r="419" spans="1:5" ht="30" customHeight="1">
      <c r="A419" s="6">
        <v>417</v>
      </c>
      <c r="B419" s="6" t="str">
        <f>"299620210526124931107577"</f>
        <v>299620210526124931107577</v>
      </c>
      <c r="C419" s="6" t="s">
        <v>14</v>
      </c>
      <c r="D419" s="6" t="str">
        <f>"范衍杨"</f>
        <v>范衍杨</v>
      </c>
      <c r="E419" s="6" t="str">
        <f>"女"</f>
        <v>女</v>
      </c>
    </row>
    <row r="420" spans="1:5" ht="30" customHeight="1">
      <c r="A420" s="6">
        <v>418</v>
      </c>
      <c r="B420" s="6" t="str">
        <f>"299620210526130246107614"</f>
        <v>299620210526130246107614</v>
      </c>
      <c r="C420" s="6" t="s">
        <v>14</v>
      </c>
      <c r="D420" s="6" t="str">
        <f>"黎石翠"</f>
        <v>黎石翠</v>
      </c>
      <c r="E420" s="6" t="str">
        <f>"女"</f>
        <v>女</v>
      </c>
    </row>
    <row r="421" spans="1:5" ht="30" customHeight="1">
      <c r="A421" s="6">
        <v>419</v>
      </c>
      <c r="B421" s="6" t="str">
        <f>"299620210526160852107877"</f>
        <v>299620210526160852107877</v>
      </c>
      <c r="C421" s="6" t="s">
        <v>14</v>
      </c>
      <c r="D421" s="6" t="str">
        <f>"岑松炳"</f>
        <v>岑松炳</v>
      </c>
      <c r="E421" s="6" t="str">
        <f>"男"</f>
        <v>男</v>
      </c>
    </row>
    <row r="422" spans="1:5" ht="30" customHeight="1">
      <c r="A422" s="6">
        <v>420</v>
      </c>
      <c r="B422" s="6" t="str">
        <f>"299620210526173231108031"</f>
        <v>299620210526173231108031</v>
      </c>
      <c r="C422" s="6" t="s">
        <v>14</v>
      </c>
      <c r="D422" s="6" t="str">
        <f>"倪金娇"</f>
        <v>倪金娇</v>
      </c>
      <c r="E422" s="6" t="str">
        <f>"女"</f>
        <v>女</v>
      </c>
    </row>
    <row r="423" spans="1:5" ht="30" customHeight="1">
      <c r="A423" s="6">
        <v>421</v>
      </c>
      <c r="B423" s="6" t="str">
        <f>"299620210526195903108279"</f>
        <v>299620210526195903108279</v>
      </c>
      <c r="C423" s="6" t="s">
        <v>14</v>
      </c>
      <c r="D423" s="6" t="str">
        <f>"甘雨龙"</f>
        <v>甘雨龙</v>
      </c>
      <c r="E423" s="6" t="str">
        <f>"男"</f>
        <v>男</v>
      </c>
    </row>
    <row r="424" spans="1:5" ht="30" customHeight="1">
      <c r="A424" s="6">
        <v>422</v>
      </c>
      <c r="B424" s="6" t="str">
        <f>"299620210526211516108435"</f>
        <v>299620210526211516108435</v>
      </c>
      <c r="C424" s="6" t="s">
        <v>14</v>
      </c>
      <c r="D424" s="6" t="str">
        <f>"陈昭羽"</f>
        <v>陈昭羽</v>
      </c>
      <c r="E424" s="6" t="str">
        <f aca="true" t="shared" si="19" ref="E424:E449">"女"</f>
        <v>女</v>
      </c>
    </row>
    <row r="425" spans="1:5" ht="30" customHeight="1">
      <c r="A425" s="6">
        <v>423</v>
      </c>
      <c r="B425" s="6" t="str">
        <f>"299620210526212020108446"</f>
        <v>299620210526212020108446</v>
      </c>
      <c r="C425" s="6" t="s">
        <v>14</v>
      </c>
      <c r="D425" s="6" t="str">
        <f>"李京栗"</f>
        <v>李京栗</v>
      </c>
      <c r="E425" s="6" t="str">
        <f t="shared" si="19"/>
        <v>女</v>
      </c>
    </row>
    <row r="426" spans="1:5" ht="30" customHeight="1">
      <c r="A426" s="6">
        <v>424</v>
      </c>
      <c r="B426" s="6" t="str">
        <f>"299620210526222333108596"</f>
        <v>299620210526222333108596</v>
      </c>
      <c r="C426" s="6" t="s">
        <v>14</v>
      </c>
      <c r="D426" s="6" t="str">
        <f>"苏佳虹"</f>
        <v>苏佳虹</v>
      </c>
      <c r="E426" s="6" t="str">
        <f t="shared" si="19"/>
        <v>女</v>
      </c>
    </row>
    <row r="427" spans="1:5" ht="30" customHeight="1">
      <c r="A427" s="6">
        <v>425</v>
      </c>
      <c r="B427" s="6" t="str">
        <f>"299620210526235004108728"</f>
        <v>299620210526235004108728</v>
      </c>
      <c r="C427" s="6" t="s">
        <v>14</v>
      </c>
      <c r="D427" s="6" t="str">
        <f>"李夏仪"</f>
        <v>李夏仪</v>
      </c>
      <c r="E427" s="6" t="str">
        <f t="shared" si="19"/>
        <v>女</v>
      </c>
    </row>
    <row r="428" spans="1:5" ht="30" customHeight="1">
      <c r="A428" s="6">
        <v>426</v>
      </c>
      <c r="B428" s="6" t="str">
        <f>"299620210526235154108731"</f>
        <v>299620210526235154108731</v>
      </c>
      <c r="C428" s="6" t="s">
        <v>14</v>
      </c>
      <c r="D428" s="6" t="str">
        <f>"王小月"</f>
        <v>王小月</v>
      </c>
      <c r="E428" s="6" t="str">
        <f t="shared" si="19"/>
        <v>女</v>
      </c>
    </row>
    <row r="429" spans="1:5" ht="30" customHeight="1">
      <c r="A429" s="6">
        <v>427</v>
      </c>
      <c r="B429" s="6" t="str">
        <f>"299620210527011542108774"</f>
        <v>299620210527011542108774</v>
      </c>
      <c r="C429" s="6" t="s">
        <v>14</v>
      </c>
      <c r="D429" s="6" t="str">
        <f>"林梅芳"</f>
        <v>林梅芳</v>
      </c>
      <c r="E429" s="6" t="str">
        <f t="shared" si="19"/>
        <v>女</v>
      </c>
    </row>
    <row r="430" spans="1:5" ht="30" customHeight="1">
      <c r="A430" s="6">
        <v>428</v>
      </c>
      <c r="B430" s="6" t="str">
        <f>"299620210527102141109036"</f>
        <v>299620210527102141109036</v>
      </c>
      <c r="C430" s="6" t="s">
        <v>14</v>
      </c>
      <c r="D430" s="6" t="str">
        <f>"朱海燕"</f>
        <v>朱海燕</v>
      </c>
      <c r="E430" s="6" t="str">
        <f t="shared" si="19"/>
        <v>女</v>
      </c>
    </row>
    <row r="431" spans="1:5" ht="30" customHeight="1">
      <c r="A431" s="6">
        <v>429</v>
      </c>
      <c r="B431" s="6" t="str">
        <f>"299620210527102706109048"</f>
        <v>299620210527102706109048</v>
      </c>
      <c r="C431" s="6" t="s">
        <v>14</v>
      </c>
      <c r="D431" s="6" t="str">
        <f>"邢丽群"</f>
        <v>邢丽群</v>
      </c>
      <c r="E431" s="6" t="str">
        <f t="shared" si="19"/>
        <v>女</v>
      </c>
    </row>
    <row r="432" spans="1:5" ht="30" customHeight="1">
      <c r="A432" s="6">
        <v>430</v>
      </c>
      <c r="B432" s="6" t="str">
        <f>"299620210527123316109232"</f>
        <v>299620210527123316109232</v>
      </c>
      <c r="C432" s="6" t="s">
        <v>14</v>
      </c>
      <c r="D432" s="6" t="str">
        <f>"陈敏珠"</f>
        <v>陈敏珠</v>
      </c>
      <c r="E432" s="6" t="str">
        <f t="shared" si="19"/>
        <v>女</v>
      </c>
    </row>
    <row r="433" spans="1:5" ht="30" customHeight="1">
      <c r="A433" s="6">
        <v>431</v>
      </c>
      <c r="B433" s="6" t="str">
        <f>"299620210527123558109239"</f>
        <v>299620210527123558109239</v>
      </c>
      <c r="C433" s="6" t="s">
        <v>14</v>
      </c>
      <c r="D433" s="6" t="str">
        <f>"林佳奇"</f>
        <v>林佳奇</v>
      </c>
      <c r="E433" s="6" t="str">
        <f t="shared" si="19"/>
        <v>女</v>
      </c>
    </row>
    <row r="434" spans="1:5" ht="30" customHeight="1">
      <c r="A434" s="6">
        <v>432</v>
      </c>
      <c r="B434" s="6" t="str">
        <f>"299620210527125208109264"</f>
        <v>299620210527125208109264</v>
      </c>
      <c r="C434" s="6" t="s">
        <v>14</v>
      </c>
      <c r="D434" s="6" t="str">
        <f>"谢沐萍"</f>
        <v>谢沐萍</v>
      </c>
      <c r="E434" s="6" t="str">
        <f t="shared" si="19"/>
        <v>女</v>
      </c>
    </row>
    <row r="435" spans="1:5" ht="30" customHeight="1">
      <c r="A435" s="6">
        <v>433</v>
      </c>
      <c r="B435" s="6" t="str">
        <f>"299620210527160626109528"</f>
        <v>299620210527160626109528</v>
      </c>
      <c r="C435" s="6" t="s">
        <v>14</v>
      </c>
      <c r="D435" s="6" t="str">
        <f>"覃金莹"</f>
        <v>覃金莹</v>
      </c>
      <c r="E435" s="6" t="str">
        <f t="shared" si="19"/>
        <v>女</v>
      </c>
    </row>
    <row r="436" spans="1:5" ht="30" customHeight="1">
      <c r="A436" s="6">
        <v>434</v>
      </c>
      <c r="B436" s="6" t="str">
        <f>"299620210527161535109545"</f>
        <v>299620210527161535109545</v>
      </c>
      <c r="C436" s="6" t="s">
        <v>14</v>
      </c>
      <c r="D436" s="6" t="str">
        <f>"徐玉姣"</f>
        <v>徐玉姣</v>
      </c>
      <c r="E436" s="6" t="str">
        <f t="shared" si="19"/>
        <v>女</v>
      </c>
    </row>
    <row r="437" spans="1:5" ht="30" customHeight="1">
      <c r="A437" s="6">
        <v>435</v>
      </c>
      <c r="B437" s="6" t="str">
        <f>"299620210527162148109557"</f>
        <v>299620210527162148109557</v>
      </c>
      <c r="C437" s="6" t="s">
        <v>14</v>
      </c>
      <c r="D437" s="6" t="str">
        <f>"冯晓敏"</f>
        <v>冯晓敏</v>
      </c>
      <c r="E437" s="6" t="str">
        <f t="shared" si="19"/>
        <v>女</v>
      </c>
    </row>
    <row r="438" spans="1:5" ht="30" customHeight="1">
      <c r="A438" s="6">
        <v>436</v>
      </c>
      <c r="B438" s="6" t="str">
        <f>"299620210527165718109631"</f>
        <v>299620210527165718109631</v>
      </c>
      <c r="C438" s="6" t="s">
        <v>14</v>
      </c>
      <c r="D438" s="6" t="str">
        <f>"钟文雯"</f>
        <v>钟文雯</v>
      </c>
      <c r="E438" s="6" t="str">
        <f t="shared" si="19"/>
        <v>女</v>
      </c>
    </row>
    <row r="439" spans="1:5" ht="30" customHeight="1">
      <c r="A439" s="6">
        <v>437</v>
      </c>
      <c r="B439" s="6" t="str">
        <f>"299620210527171728109662"</f>
        <v>299620210527171728109662</v>
      </c>
      <c r="C439" s="6" t="s">
        <v>14</v>
      </c>
      <c r="D439" s="6" t="str">
        <f>"符式曼"</f>
        <v>符式曼</v>
      </c>
      <c r="E439" s="6" t="str">
        <f t="shared" si="19"/>
        <v>女</v>
      </c>
    </row>
    <row r="440" spans="1:5" ht="30" customHeight="1">
      <c r="A440" s="6">
        <v>438</v>
      </c>
      <c r="B440" s="6" t="str">
        <f>"299620210527173804109689"</f>
        <v>299620210527173804109689</v>
      </c>
      <c r="C440" s="6" t="s">
        <v>14</v>
      </c>
      <c r="D440" s="6" t="str">
        <f>"杨萍"</f>
        <v>杨萍</v>
      </c>
      <c r="E440" s="6" t="str">
        <f t="shared" si="19"/>
        <v>女</v>
      </c>
    </row>
    <row r="441" spans="1:5" ht="30" customHeight="1">
      <c r="A441" s="6">
        <v>439</v>
      </c>
      <c r="B441" s="6" t="str">
        <f>"299620210527175217109711"</f>
        <v>299620210527175217109711</v>
      </c>
      <c r="C441" s="6" t="s">
        <v>14</v>
      </c>
      <c r="D441" s="6" t="str">
        <f>"陈蓬颖"</f>
        <v>陈蓬颖</v>
      </c>
      <c r="E441" s="6" t="str">
        <f t="shared" si="19"/>
        <v>女</v>
      </c>
    </row>
    <row r="442" spans="1:5" ht="30" customHeight="1">
      <c r="A442" s="6">
        <v>440</v>
      </c>
      <c r="B442" s="6" t="str">
        <f>"299620210527181840109740"</f>
        <v>299620210527181840109740</v>
      </c>
      <c r="C442" s="6" t="s">
        <v>14</v>
      </c>
      <c r="D442" s="6" t="str">
        <f>"符发庆"</f>
        <v>符发庆</v>
      </c>
      <c r="E442" s="6" t="str">
        <f t="shared" si="19"/>
        <v>女</v>
      </c>
    </row>
    <row r="443" spans="1:5" ht="30" customHeight="1">
      <c r="A443" s="6">
        <v>441</v>
      </c>
      <c r="B443" s="6" t="str">
        <f>"299620210528075720110194"</f>
        <v>299620210528075720110194</v>
      </c>
      <c r="C443" s="6" t="s">
        <v>14</v>
      </c>
      <c r="D443" s="6" t="str">
        <f>"黄君怡"</f>
        <v>黄君怡</v>
      </c>
      <c r="E443" s="6" t="str">
        <f t="shared" si="19"/>
        <v>女</v>
      </c>
    </row>
    <row r="444" spans="1:5" ht="30" customHeight="1">
      <c r="A444" s="6">
        <v>442</v>
      </c>
      <c r="B444" s="6" t="str">
        <f>"299620210528101513110386"</f>
        <v>299620210528101513110386</v>
      </c>
      <c r="C444" s="6" t="s">
        <v>14</v>
      </c>
      <c r="D444" s="6" t="str">
        <f>"黄依依"</f>
        <v>黄依依</v>
      </c>
      <c r="E444" s="6" t="str">
        <f t="shared" si="19"/>
        <v>女</v>
      </c>
    </row>
    <row r="445" spans="1:5" ht="30" customHeight="1">
      <c r="A445" s="6">
        <v>443</v>
      </c>
      <c r="B445" s="6" t="str">
        <f>"299620210528111546110508"</f>
        <v>299620210528111546110508</v>
      </c>
      <c r="C445" s="6" t="s">
        <v>14</v>
      </c>
      <c r="D445" s="6" t="str">
        <f>"黄心馨"</f>
        <v>黄心馨</v>
      </c>
      <c r="E445" s="6" t="str">
        <f t="shared" si="19"/>
        <v>女</v>
      </c>
    </row>
    <row r="446" spans="1:5" ht="30" customHeight="1">
      <c r="A446" s="6">
        <v>444</v>
      </c>
      <c r="B446" s="6" t="str">
        <f>"299620210528113536110534"</f>
        <v>299620210528113536110534</v>
      </c>
      <c r="C446" s="6" t="s">
        <v>14</v>
      </c>
      <c r="D446" s="6" t="str">
        <f>"冼燕妮"</f>
        <v>冼燕妮</v>
      </c>
      <c r="E446" s="6" t="str">
        <f t="shared" si="19"/>
        <v>女</v>
      </c>
    </row>
    <row r="447" spans="1:5" ht="30" customHeight="1">
      <c r="A447" s="6">
        <v>445</v>
      </c>
      <c r="B447" s="6" t="str">
        <f>"299620210528114006110541"</f>
        <v>299620210528114006110541</v>
      </c>
      <c r="C447" s="6" t="s">
        <v>14</v>
      </c>
      <c r="D447" s="6" t="str">
        <f>"蔡关倪"</f>
        <v>蔡关倪</v>
      </c>
      <c r="E447" s="6" t="str">
        <f t="shared" si="19"/>
        <v>女</v>
      </c>
    </row>
    <row r="448" spans="1:5" ht="30" customHeight="1">
      <c r="A448" s="6">
        <v>446</v>
      </c>
      <c r="B448" s="6" t="str">
        <f>"299620210528114325110546"</f>
        <v>299620210528114325110546</v>
      </c>
      <c r="C448" s="6" t="s">
        <v>14</v>
      </c>
      <c r="D448" s="6" t="str">
        <f>"刘如欣"</f>
        <v>刘如欣</v>
      </c>
      <c r="E448" s="6" t="str">
        <f t="shared" si="19"/>
        <v>女</v>
      </c>
    </row>
    <row r="449" spans="1:5" ht="30" customHeight="1">
      <c r="A449" s="6">
        <v>447</v>
      </c>
      <c r="B449" s="6" t="str">
        <f>"299620210528131303110677"</f>
        <v>299620210528131303110677</v>
      </c>
      <c r="C449" s="6" t="s">
        <v>14</v>
      </c>
      <c r="D449" s="6" t="str">
        <f>"吴健"</f>
        <v>吴健</v>
      </c>
      <c r="E449" s="6" t="str">
        <f t="shared" si="19"/>
        <v>女</v>
      </c>
    </row>
    <row r="450" spans="1:5" ht="30" customHeight="1">
      <c r="A450" s="6">
        <v>448</v>
      </c>
      <c r="B450" s="6" t="str">
        <f>"299620210528135034110735"</f>
        <v>299620210528135034110735</v>
      </c>
      <c r="C450" s="6" t="s">
        <v>14</v>
      </c>
      <c r="D450" s="6" t="str">
        <f>"曾健杰"</f>
        <v>曾健杰</v>
      </c>
      <c r="E450" s="6" t="str">
        <f>"男"</f>
        <v>男</v>
      </c>
    </row>
    <row r="451" spans="1:5" ht="30" customHeight="1">
      <c r="A451" s="6">
        <v>449</v>
      </c>
      <c r="B451" s="6" t="str">
        <f>"299620210528141005110751"</f>
        <v>299620210528141005110751</v>
      </c>
      <c r="C451" s="6" t="s">
        <v>14</v>
      </c>
      <c r="D451" s="6" t="str">
        <f>"高德发"</f>
        <v>高德发</v>
      </c>
      <c r="E451" s="6" t="str">
        <f>"男"</f>
        <v>男</v>
      </c>
    </row>
    <row r="452" spans="1:5" ht="30" customHeight="1">
      <c r="A452" s="6">
        <v>450</v>
      </c>
      <c r="B452" s="6" t="str">
        <f>"299620210528141330110756"</f>
        <v>299620210528141330110756</v>
      </c>
      <c r="C452" s="6" t="s">
        <v>14</v>
      </c>
      <c r="D452" s="6" t="str">
        <f>"文成磊"</f>
        <v>文成磊</v>
      </c>
      <c r="E452" s="6" t="str">
        <f>"男"</f>
        <v>男</v>
      </c>
    </row>
    <row r="453" spans="1:5" ht="30" customHeight="1">
      <c r="A453" s="6">
        <v>451</v>
      </c>
      <c r="B453" s="6" t="str">
        <f>"299620210528143823110784"</f>
        <v>299620210528143823110784</v>
      </c>
      <c r="C453" s="6" t="s">
        <v>14</v>
      </c>
      <c r="D453" s="6" t="str">
        <f>"陈诗月"</f>
        <v>陈诗月</v>
      </c>
      <c r="E453" s="6" t="str">
        <f aca="true" t="shared" si="20" ref="E453:E458">"女"</f>
        <v>女</v>
      </c>
    </row>
    <row r="454" spans="1:5" ht="30" customHeight="1">
      <c r="A454" s="6">
        <v>452</v>
      </c>
      <c r="B454" s="6" t="str">
        <f>"299620210528144318110788"</f>
        <v>299620210528144318110788</v>
      </c>
      <c r="C454" s="6" t="s">
        <v>14</v>
      </c>
      <c r="D454" s="6" t="str">
        <f>"马源青"</f>
        <v>马源青</v>
      </c>
      <c r="E454" s="6" t="str">
        <f t="shared" si="20"/>
        <v>女</v>
      </c>
    </row>
    <row r="455" spans="1:5" ht="30" customHeight="1">
      <c r="A455" s="6">
        <v>453</v>
      </c>
      <c r="B455" s="6" t="str">
        <f>"299620210528175028111059"</f>
        <v>299620210528175028111059</v>
      </c>
      <c r="C455" s="6" t="s">
        <v>14</v>
      </c>
      <c r="D455" s="6" t="str">
        <f>"苏李娟"</f>
        <v>苏李娟</v>
      </c>
      <c r="E455" s="6" t="str">
        <f t="shared" si="20"/>
        <v>女</v>
      </c>
    </row>
    <row r="456" spans="1:5" ht="30" customHeight="1">
      <c r="A456" s="6">
        <v>454</v>
      </c>
      <c r="B456" s="6" t="str">
        <f>"299620210528181621111093"</f>
        <v>299620210528181621111093</v>
      </c>
      <c r="C456" s="6" t="s">
        <v>14</v>
      </c>
      <c r="D456" s="6" t="str">
        <f>"张义妮"</f>
        <v>张义妮</v>
      </c>
      <c r="E456" s="6" t="str">
        <f t="shared" si="20"/>
        <v>女</v>
      </c>
    </row>
    <row r="457" spans="1:5" ht="30" customHeight="1">
      <c r="A457" s="6">
        <v>455</v>
      </c>
      <c r="B457" s="6" t="str">
        <f>"299620210528183416111106"</f>
        <v>299620210528183416111106</v>
      </c>
      <c r="C457" s="6" t="s">
        <v>14</v>
      </c>
      <c r="D457" s="6" t="str">
        <f>"赵淑珍"</f>
        <v>赵淑珍</v>
      </c>
      <c r="E457" s="6" t="str">
        <f t="shared" si="20"/>
        <v>女</v>
      </c>
    </row>
    <row r="458" spans="1:5" ht="30" customHeight="1">
      <c r="A458" s="6">
        <v>456</v>
      </c>
      <c r="B458" s="6" t="str">
        <f>"299620210528200356111190"</f>
        <v>299620210528200356111190</v>
      </c>
      <c r="C458" s="6" t="s">
        <v>14</v>
      </c>
      <c r="D458" s="6" t="str">
        <f>"王小转"</f>
        <v>王小转</v>
      </c>
      <c r="E458" s="6" t="str">
        <f t="shared" si="20"/>
        <v>女</v>
      </c>
    </row>
    <row r="459" spans="1:5" ht="30" customHeight="1">
      <c r="A459" s="6">
        <v>457</v>
      </c>
      <c r="B459" s="6" t="str">
        <f>"299620210528204345111220"</f>
        <v>299620210528204345111220</v>
      </c>
      <c r="C459" s="6" t="s">
        <v>14</v>
      </c>
      <c r="D459" s="6" t="str">
        <f>"邓道雄"</f>
        <v>邓道雄</v>
      </c>
      <c r="E459" s="6" t="str">
        <f>"男"</f>
        <v>男</v>
      </c>
    </row>
    <row r="460" spans="1:5" ht="30" customHeight="1">
      <c r="A460" s="6">
        <v>458</v>
      </c>
      <c r="B460" s="6" t="str">
        <f>"299620210528204941111228"</f>
        <v>299620210528204941111228</v>
      </c>
      <c r="C460" s="6" t="s">
        <v>14</v>
      </c>
      <c r="D460" s="6" t="str">
        <f>"陈丹"</f>
        <v>陈丹</v>
      </c>
      <c r="E460" s="6" t="str">
        <f aca="true" t="shared" si="21" ref="E460:E500">"女"</f>
        <v>女</v>
      </c>
    </row>
    <row r="461" spans="1:5" ht="30" customHeight="1">
      <c r="A461" s="6">
        <v>459</v>
      </c>
      <c r="B461" s="6" t="str">
        <f>"299620210528234529111369"</f>
        <v>299620210528234529111369</v>
      </c>
      <c r="C461" s="6" t="s">
        <v>14</v>
      </c>
      <c r="D461" s="6" t="str">
        <f>"蒋万应"</f>
        <v>蒋万应</v>
      </c>
      <c r="E461" s="6" t="str">
        <f t="shared" si="21"/>
        <v>女</v>
      </c>
    </row>
    <row r="462" spans="1:5" ht="30" customHeight="1">
      <c r="A462" s="6">
        <v>460</v>
      </c>
      <c r="B462" s="6" t="str">
        <f>"299620210529102335111484"</f>
        <v>299620210529102335111484</v>
      </c>
      <c r="C462" s="6" t="s">
        <v>14</v>
      </c>
      <c r="D462" s="6" t="str">
        <f>"李转南"</f>
        <v>李转南</v>
      </c>
      <c r="E462" s="6" t="str">
        <f t="shared" si="21"/>
        <v>女</v>
      </c>
    </row>
    <row r="463" spans="1:5" ht="30" customHeight="1">
      <c r="A463" s="6">
        <v>461</v>
      </c>
      <c r="B463" s="6" t="str">
        <f>"299620210529110225111527"</f>
        <v>299620210529110225111527</v>
      </c>
      <c r="C463" s="6" t="s">
        <v>14</v>
      </c>
      <c r="D463" s="6" t="str">
        <f>"林道珍"</f>
        <v>林道珍</v>
      </c>
      <c r="E463" s="6" t="str">
        <f t="shared" si="21"/>
        <v>女</v>
      </c>
    </row>
    <row r="464" spans="1:5" ht="30" customHeight="1">
      <c r="A464" s="6">
        <v>462</v>
      </c>
      <c r="B464" s="6" t="str">
        <f>"299620210529123831111614"</f>
        <v>299620210529123831111614</v>
      </c>
      <c r="C464" s="6" t="s">
        <v>14</v>
      </c>
      <c r="D464" s="6" t="str">
        <f>"陈炽晗"</f>
        <v>陈炽晗</v>
      </c>
      <c r="E464" s="6" t="str">
        <f t="shared" si="21"/>
        <v>女</v>
      </c>
    </row>
    <row r="465" spans="1:5" ht="30" customHeight="1">
      <c r="A465" s="6">
        <v>463</v>
      </c>
      <c r="B465" s="6" t="str">
        <f>"299620210529140012111671"</f>
        <v>299620210529140012111671</v>
      </c>
      <c r="C465" s="6" t="s">
        <v>14</v>
      </c>
      <c r="D465" s="6" t="str">
        <f>"蔡燕妃"</f>
        <v>蔡燕妃</v>
      </c>
      <c r="E465" s="6" t="str">
        <f t="shared" si="21"/>
        <v>女</v>
      </c>
    </row>
    <row r="466" spans="1:5" ht="30" customHeight="1">
      <c r="A466" s="6">
        <v>464</v>
      </c>
      <c r="B466" s="6" t="str">
        <f>"299620210529151219111699"</f>
        <v>299620210529151219111699</v>
      </c>
      <c r="C466" s="6" t="s">
        <v>14</v>
      </c>
      <c r="D466" s="6" t="str">
        <f>"吴国晨"</f>
        <v>吴国晨</v>
      </c>
      <c r="E466" s="6" t="str">
        <f t="shared" si="21"/>
        <v>女</v>
      </c>
    </row>
    <row r="467" spans="1:5" ht="30" customHeight="1">
      <c r="A467" s="6">
        <v>465</v>
      </c>
      <c r="B467" s="6" t="str">
        <f>"299620210529155217111728"</f>
        <v>299620210529155217111728</v>
      </c>
      <c r="C467" s="6" t="s">
        <v>14</v>
      </c>
      <c r="D467" s="6" t="str">
        <f>"黄美柳"</f>
        <v>黄美柳</v>
      </c>
      <c r="E467" s="6" t="str">
        <f t="shared" si="21"/>
        <v>女</v>
      </c>
    </row>
    <row r="468" spans="1:5" ht="30" customHeight="1">
      <c r="A468" s="6">
        <v>466</v>
      </c>
      <c r="B468" s="6" t="str">
        <f>"299620210529164907111762"</f>
        <v>299620210529164907111762</v>
      </c>
      <c r="C468" s="6" t="s">
        <v>14</v>
      </c>
      <c r="D468" s="6" t="str">
        <f>"梁秀英"</f>
        <v>梁秀英</v>
      </c>
      <c r="E468" s="6" t="str">
        <f t="shared" si="21"/>
        <v>女</v>
      </c>
    </row>
    <row r="469" spans="1:5" ht="30" customHeight="1">
      <c r="A469" s="6">
        <v>467</v>
      </c>
      <c r="B469" s="6" t="str">
        <f>"299620210529195041111853"</f>
        <v>299620210529195041111853</v>
      </c>
      <c r="C469" s="6" t="s">
        <v>14</v>
      </c>
      <c r="D469" s="6" t="str">
        <f>"吴珍珍"</f>
        <v>吴珍珍</v>
      </c>
      <c r="E469" s="6" t="str">
        <f t="shared" si="21"/>
        <v>女</v>
      </c>
    </row>
    <row r="470" spans="1:5" ht="30" customHeight="1">
      <c r="A470" s="6">
        <v>468</v>
      </c>
      <c r="B470" s="6" t="str">
        <f>"299620210529203415111885"</f>
        <v>299620210529203415111885</v>
      </c>
      <c r="C470" s="6" t="s">
        <v>14</v>
      </c>
      <c r="D470" s="6" t="str">
        <f>"程茹"</f>
        <v>程茹</v>
      </c>
      <c r="E470" s="6" t="str">
        <f t="shared" si="21"/>
        <v>女</v>
      </c>
    </row>
    <row r="471" spans="1:5" ht="30" customHeight="1">
      <c r="A471" s="6">
        <v>469</v>
      </c>
      <c r="B471" s="6" t="str">
        <f>"299620210529211011111901"</f>
        <v>299620210529211011111901</v>
      </c>
      <c r="C471" s="6" t="s">
        <v>14</v>
      </c>
      <c r="D471" s="6" t="str">
        <f>"吴茹"</f>
        <v>吴茹</v>
      </c>
      <c r="E471" s="6" t="str">
        <f t="shared" si="21"/>
        <v>女</v>
      </c>
    </row>
    <row r="472" spans="1:5" ht="30" customHeight="1">
      <c r="A472" s="6">
        <v>470</v>
      </c>
      <c r="B472" s="6" t="str">
        <f>"299620210529214205111930"</f>
        <v>299620210529214205111930</v>
      </c>
      <c r="C472" s="6" t="s">
        <v>14</v>
      </c>
      <c r="D472" s="6" t="str">
        <f>"莫位萍"</f>
        <v>莫位萍</v>
      </c>
      <c r="E472" s="6" t="str">
        <f t="shared" si="21"/>
        <v>女</v>
      </c>
    </row>
    <row r="473" spans="1:5" ht="30" customHeight="1">
      <c r="A473" s="6">
        <v>471</v>
      </c>
      <c r="B473" s="6" t="str">
        <f>"299620210529223216111969"</f>
        <v>299620210529223216111969</v>
      </c>
      <c r="C473" s="6" t="s">
        <v>14</v>
      </c>
      <c r="D473" s="6" t="str">
        <f>"黄海淼"</f>
        <v>黄海淼</v>
      </c>
      <c r="E473" s="6" t="str">
        <f t="shared" si="21"/>
        <v>女</v>
      </c>
    </row>
    <row r="474" spans="1:5" ht="30" customHeight="1">
      <c r="A474" s="6">
        <v>472</v>
      </c>
      <c r="B474" s="6" t="str">
        <f>"299620210529232211112007"</f>
        <v>299620210529232211112007</v>
      </c>
      <c r="C474" s="6" t="s">
        <v>14</v>
      </c>
      <c r="D474" s="6" t="str">
        <f>"张可心"</f>
        <v>张可心</v>
      </c>
      <c r="E474" s="6" t="str">
        <f t="shared" si="21"/>
        <v>女</v>
      </c>
    </row>
    <row r="475" spans="1:5" ht="30" customHeight="1">
      <c r="A475" s="6">
        <v>473</v>
      </c>
      <c r="B475" s="6" t="str">
        <f>"299620210530085830112088"</f>
        <v>299620210530085830112088</v>
      </c>
      <c r="C475" s="6" t="s">
        <v>14</v>
      </c>
      <c r="D475" s="6" t="str">
        <f>"林明桂"</f>
        <v>林明桂</v>
      </c>
      <c r="E475" s="6" t="str">
        <f t="shared" si="21"/>
        <v>女</v>
      </c>
    </row>
    <row r="476" spans="1:5" ht="30" customHeight="1">
      <c r="A476" s="6">
        <v>474</v>
      </c>
      <c r="B476" s="6" t="str">
        <f>"299620210530103918112166"</f>
        <v>299620210530103918112166</v>
      </c>
      <c r="C476" s="6" t="s">
        <v>14</v>
      </c>
      <c r="D476" s="6" t="str">
        <f>"林丹"</f>
        <v>林丹</v>
      </c>
      <c r="E476" s="6" t="str">
        <f t="shared" si="21"/>
        <v>女</v>
      </c>
    </row>
    <row r="477" spans="1:5" ht="30" customHeight="1">
      <c r="A477" s="6">
        <v>475</v>
      </c>
      <c r="B477" s="6" t="str">
        <f>"299620210530113058112215"</f>
        <v>299620210530113058112215</v>
      </c>
      <c r="C477" s="6" t="s">
        <v>14</v>
      </c>
      <c r="D477" s="6" t="str">
        <f>"符燕玲"</f>
        <v>符燕玲</v>
      </c>
      <c r="E477" s="6" t="str">
        <f t="shared" si="21"/>
        <v>女</v>
      </c>
    </row>
    <row r="478" spans="1:5" ht="30" customHeight="1">
      <c r="A478" s="6">
        <v>476</v>
      </c>
      <c r="B478" s="6" t="str">
        <f>"299620210530141222112326"</f>
        <v>299620210530141222112326</v>
      </c>
      <c r="C478" s="6" t="s">
        <v>14</v>
      </c>
      <c r="D478" s="6" t="str">
        <f>"朱树花"</f>
        <v>朱树花</v>
      </c>
      <c r="E478" s="6" t="str">
        <f t="shared" si="21"/>
        <v>女</v>
      </c>
    </row>
    <row r="479" spans="1:5" ht="30" customHeight="1">
      <c r="A479" s="6">
        <v>477</v>
      </c>
      <c r="B479" s="6" t="str">
        <f>"299620210530174326112471"</f>
        <v>299620210530174326112471</v>
      </c>
      <c r="C479" s="6" t="s">
        <v>14</v>
      </c>
      <c r="D479" s="6" t="str">
        <f>" 王佩盈"</f>
        <v> 王佩盈</v>
      </c>
      <c r="E479" s="6" t="str">
        <f t="shared" si="21"/>
        <v>女</v>
      </c>
    </row>
    <row r="480" spans="1:5" ht="30" customHeight="1">
      <c r="A480" s="6">
        <v>478</v>
      </c>
      <c r="B480" s="6" t="str">
        <f>"299620210530175743112487"</f>
        <v>299620210530175743112487</v>
      </c>
      <c r="C480" s="6" t="s">
        <v>14</v>
      </c>
      <c r="D480" s="6" t="str">
        <f>"王欢"</f>
        <v>王欢</v>
      </c>
      <c r="E480" s="6" t="str">
        <f t="shared" si="21"/>
        <v>女</v>
      </c>
    </row>
    <row r="481" spans="1:5" ht="30" customHeight="1">
      <c r="A481" s="6">
        <v>479</v>
      </c>
      <c r="B481" s="6" t="str">
        <f>"299620210530185755112537"</f>
        <v>299620210530185755112537</v>
      </c>
      <c r="C481" s="6" t="s">
        <v>14</v>
      </c>
      <c r="D481" s="6" t="str">
        <f>"卢翠娣"</f>
        <v>卢翠娣</v>
      </c>
      <c r="E481" s="6" t="str">
        <f t="shared" si="21"/>
        <v>女</v>
      </c>
    </row>
    <row r="482" spans="1:5" ht="30" customHeight="1">
      <c r="A482" s="6">
        <v>480</v>
      </c>
      <c r="B482" s="6" t="str">
        <f>"299620210530194037112567"</f>
        <v>299620210530194037112567</v>
      </c>
      <c r="C482" s="6" t="s">
        <v>14</v>
      </c>
      <c r="D482" s="6" t="str">
        <f>"潘紫乔"</f>
        <v>潘紫乔</v>
      </c>
      <c r="E482" s="6" t="str">
        <f t="shared" si="21"/>
        <v>女</v>
      </c>
    </row>
    <row r="483" spans="1:5" ht="30" customHeight="1">
      <c r="A483" s="6">
        <v>481</v>
      </c>
      <c r="B483" s="6" t="str">
        <f>"299620210530231446112841"</f>
        <v>299620210530231446112841</v>
      </c>
      <c r="C483" s="6" t="s">
        <v>14</v>
      </c>
      <c r="D483" s="6" t="str">
        <f>"廖婷婷"</f>
        <v>廖婷婷</v>
      </c>
      <c r="E483" s="6" t="str">
        <f t="shared" si="21"/>
        <v>女</v>
      </c>
    </row>
    <row r="484" spans="1:5" ht="30" customHeight="1">
      <c r="A484" s="6">
        <v>482</v>
      </c>
      <c r="B484" s="6" t="str">
        <f>"299620210531075018112934"</f>
        <v>299620210531075018112934</v>
      </c>
      <c r="C484" s="6" t="s">
        <v>14</v>
      </c>
      <c r="D484" s="6" t="str">
        <f>"陈婷婷"</f>
        <v>陈婷婷</v>
      </c>
      <c r="E484" s="6" t="str">
        <f t="shared" si="21"/>
        <v>女</v>
      </c>
    </row>
    <row r="485" spans="1:5" ht="30" customHeight="1">
      <c r="A485" s="6">
        <v>483</v>
      </c>
      <c r="B485" s="6" t="str">
        <f>"299620210531121442113304"</f>
        <v>299620210531121442113304</v>
      </c>
      <c r="C485" s="6" t="s">
        <v>14</v>
      </c>
      <c r="D485" s="6" t="str">
        <f>"夏露"</f>
        <v>夏露</v>
      </c>
      <c r="E485" s="6" t="str">
        <f t="shared" si="21"/>
        <v>女</v>
      </c>
    </row>
    <row r="486" spans="1:5" ht="30" customHeight="1">
      <c r="A486" s="6">
        <v>484</v>
      </c>
      <c r="B486" s="6" t="str">
        <f>"299620210531122744113322"</f>
        <v>299620210531122744113322</v>
      </c>
      <c r="C486" s="6" t="s">
        <v>14</v>
      </c>
      <c r="D486" s="6" t="str">
        <f>"胡畅"</f>
        <v>胡畅</v>
      </c>
      <c r="E486" s="6" t="str">
        <f t="shared" si="21"/>
        <v>女</v>
      </c>
    </row>
    <row r="487" spans="1:5" ht="30" customHeight="1">
      <c r="A487" s="6">
        <v>485</v>
      </c>
      <c r="B487" s="6" t="str">
        <f>"299620210531145451113517"</f>
        <v>299620210531145451113517</v>
      </c>
      <c r="C487" s="6" t="s">
        <v>14</v>
      </c>
      <c r="D487" s="6" t="str">
        <f>"王松荣"</f>
        <v>王松荣</v>
      </c>
      <c r="E487" s="6" t="str">
        <f t="shared" si="21"/>
        <v>女</v>
      </c>
    </row>
    <row r="488" spans="1:5" ht="30" customHeight="1">
      <c r="A488" s="6">
        <v>486</v>
      </c>
      <c r="B488" s="6" t="str">
        <f>"299620210525103806104853"</f>
        <v>299620210525103806104853</v>
      </c>
      <c r="C488" s="6" t="s">
        <v>15</v>
      </c>
      <c r="D488" s="6" t="str">
        <f>"陈雪"</f>
        <v>陈雪</v>
      </c>
      <c r="E488" s="6" t="str">
        <f t="shared" si="21"/>
        <v>女</v>
      </c>
    </row>
    <row r="489" spans="1:5" ht="30" customHeight="1">
      <c r="A489" s="6">
        <v>487</v>
      </c>
      <c r="B489" s="6" t="str">
        <f>"299620210525103900104859"</f>
        <v>299620210525103900104859</v>
      </c>
      <c r="C489" s="6" t="s">
        <v>15</v>
      </c>
      <c r="D489" s="6" t="str">
        <f>"吴孟穗"</f>
        <v>吴孟穗</v>
      </c>
      <c r="E489" s="6" t="str">
        <f t="shared" si="21"/>
        <v>女</v>
      </c>
    </row>
    <row r="490" spans="1:5" ht="30" customHeight="1">
      <c r="A490" s="6">
        <v>488</v>
      </c>
      <c r="B490" s="6" t="str">
        <f>"299620210525122207105305"</f>
        <v>299620210525122207105305</v>
      </c>
      <c r="C490" s="6" t="s">
        <v>15</v>
      </c>
      <c r="D490" s="6" t="str">
        <f>"杨忠燕"</f>
        <v>杨忠燕</v>
      </c>
      <c r="E490" s="6" t="str">
        <f t="shared" si="21"/>
        <v>女</v>
      </c>
    </row>
    <row r="491" spans="1:5" ht="30" customHeight="1">
      <c r="A491" s="6">
        <v>489</v>
      </c>
      <c r="B491" s="6" t="str">
        <f>"299620210525134904105533"</f>
        <v>299620210525134904105533</v>
      </c>
      <c r="C491" s="6" t="s">
        <v>15</v>
      </c>
      <c r="D491" s="6" t="str">
        <f>"吴倩倩"</f>
        <v>吴倩倩</v>
      </c>
      <c r="E491" s="6" t="str">
        <f t="shared" si="21"/>
        <v>女</v>
      </c>
    </row>
    <row r="492" spans="1:5" ht="30" customHeight="1">
      <c r="A492" s="6">
        <v>490</v>
      </c>
      <c r="B492" s="6" t="str">
        <f>"299620210525160051105850"</f>
        <v>299620210525160051105850</v>
      </c>
      <c r="C492" s="6" t="s">
        <v>15</v>
      </c>
      <c r="D492" s="6" t="str">
        <f>"胡园园"</f>
        <v>胡园园</v>
      </c>
      <c r="E492" s="6" t="str">
        <f t="shared" si="21"/>
        <v>女</v>
      </c>
    </row>
    <row r="493" spans="1:5" ht="30" customHeight="1">
      <c r="A493" s="6">
        <v>491</v>
      </c>
      <c r="B493" s="6" t="str">
        <f>"299620210525192542106332"</f>
        <v>299620210525192542106332</v>
      </c>
      <c r="C493" s="6" t="s">
        <v>15</v>
      </c>
      <c r="D493" s="6" t="str">
        <f>"杨迪淇"</f>
        <v>杨迪淇</v>
      </c>
      <c r="E493" s="6" t="str">
        <f t="shared" si="21"/>
        <v>女</v>
      </c>
    </row>
    <row r="494" spans="1:5" ht="30" customHeight="1">
      <c r="A494" s="6">
        <v>492</v>
      </c>
      <c r="B494" s="6" t="str">
        <f>"299620210525221720106733"</f>
        <v>299620210525221720106733</v>
      </c>
      <c r="C494" s="6" t="s">
        <v>15</v>
      </c>
      <c r="D494" s="6" t="str">
        <f>"吴绽菲"</f>
        <v>吴绽菲</v>
      </c>
      <c r="E494" s="6" t="str">
        <f t="shared" si="21"/>
        <v>女</v>
      </c>
    </row>
    <row r="495" spans="1:5" ht="30" customHeight="1">
      <c r="A495" s="6">
        <v>493</v>
      </c>
      <c r="B495" s="6" t="str">
        <f>"299620210525223914106783"</f>
        <v>299620210525223914106783</v>
      </c>
      <c r="C495" s="6" t="s">
        <v>15</v>
      </c>
      <c r="D495" s="6" t="str">
        <f>"李慧"</f>
        <v>李慧</v>
      </c>
      <c r="E495" s="6" t="str">
        <f t="shared" si="21"/>
        <v>女</v>
      </c>
    </row>
    <row r="496" spans="1:5" ht="30" customHeight="1">
      <c r="A496" s="6">
        <v>494</v>
      </c>
      <c r="B496" s="6" t="str">
        <f>"299620210526135302107657"</f>
        <v>299620210526135302107657</v>
      </c>
      <c r="C496" s="6" t="s">
        <v>15</v>
      </c>
      <c r="D496" s="6" t="str">
        <f>"李金穗"</f>
        <v>李金穗</v>
      </c>
      <c r="E496" s="6" t="str">
        <f t="shared" si="21"/>
        <v>女</v>
      </c>
    </row>
    <row r="497" spans="1:5" ht="30" customHeight="1">
      <c r="A497" s="6">
        <v>495</v>
      </c>
      <c r="B497" s="6" t="str">
        <f>"299620210526140919107667"</f>
        <v>299620210526140919107667</v>
      </c>
      <c r="C497" s="6" t="s">
        <v>15</v>
      </c>
      <c r="D497" s="6" t="str">
        <f>"陈青联"</f>
        <v>陈青联</v>
      </c>
      <c r="E497" s="6" t="str">
        <f t="shared" si="21"/>
        <v>女</v>
      </c>
    </row>
    <row r="498" spans="1:5" ht="30" customHeight="1">
      <c r="A498" s="6">
        <v>496</v>
      </c>
      <c r="B498" s="6" t="str">
        <f>"299620210526204028108356"</f>
        <v>299620210526204028108356</v>
      </c>
      <c r="C498" s="6" t="s">
        <v>15</v>
      </c>
      <c r="D498" s="6" t="str">
        <f>"陈丽"</f>
        <v>陈丽</v>
      </c>
      <c r="E498" s="6" t="str">
        <f t="shared" si="21"/>
        <v>女</v>
      </c>
    </row>
    <row r="499" spans="1:5" ht="30" customHeight="1">
      <c r="A499" s="6">
        <v>497</v>
      </c>
      <c r="B499" s="6" t="str">
        <f>"299620210527001004108746"</f>
        <v>299620210527001004108746</v>
      </c>
      <c r="C499" s="6" t="s">
        <v>15</v>
      </c>
      <c r="D499" s="6" t="str">
        <f>"江颖"</f>
        <v>江颖</v>
      </c>
      <c r="E499" s="6" t="str">
        <f t="shared" si="21"/>
        <v>女</v>
      </c>
    </row>
    <row r="500" spans="1:5" ht="30" customHeight="1">
      <c r="A500" s="6">
        <v>498</v>
      </c>
      <c r="B500" s="6" t="str">
        <f>"299620210527121556109208"</f>
        <v>299620210527121556109208</v>
      </c>
      <c r="C500" s="6" t="s">
        <v>15</v>
      </c>
      <c r="D500" s="6" t="str">
        <f>"孟璐"</f>
        <v>孟璐</v>
      </c>
      <c r="E500" s="6" t="str">
        <f t="shared" si="21"/>
        <v>女</v>
      </c>
    </row>
    <row r="501" spans="1:5" ht="30" customHeight="1">
      <c r="A501" s="6">
        <v>499</v>
      </c>
      <c r="B501" s="6" t="str">
        <f>"299620210527133906109322"</f>
        <v>299620210527133906109322</v>
      </c>
      <c r="C501" s="6" t="s">
        <v>15</v>
      </c>
      <c r="D501" s="6" t="str">
        <f>"黄炎森"</f>
        <v>黄炎森</v>
      </c>
      <c r="E501" s="6" t="str">
        <f>"男"</f>
        <v>男</v>
      </c>
    </row>
    <row r="502" spans="1:5" ht="30" customHeight="1">
      <c r="A502" s="6">
        <v>500</v>
      </c>
      <c r="B502" s="6" t="str">
        <f>"299620210527180845109729"</f>
        <v>299620210527180845109729</v>
      </c>
      <c r="C502" s="6" t="s">
        <v>15</v>
      </c>
      <c r="D502" s="6" t="str">
        <f>"简井美"</f>
        <v>简井美</v>
      </c>
      <c r="E502" s="6" t="str">
        <f aca="true" t="shared" si="22" ref="E502:E515">"女"</f>
        <v>女</v>
      </c>
    </row>
    <row r="503" spans="1:5" ht="30" customHeight="1">
      <c r="A503" s="6">
        <v>501</v>
      </c>
      <c r="B503" s="6" t="str">
        <f>"299620210527205902109939"</f>
        <v>299620210527205902109939</v>
      </c>
      <c r="C503" s="6" t="s">
        <v>15</v>
      </c>
      <c r="D503" s="6" t="str">
        <f>"林璐"</f>
        <v>林璐</v>
      </c>
      <c r="E503" s="6" t="str">
        <f t="shared" si="22"/>
        <v>女</v>
      </c>
    </row>
    <row r="504" spans="1:5" ht="30" customHeight="1">
      <c r="A504" s="6">
        <v>502</v>
      </c>
      <c r="B504" s="6" t="str">
        <f>"299620210528131518110678"</f>
        <v>299620210528131518110678</v>
      </c>
      <c r="C504" s="6" t="s">
        <v>15</v>
      </c>
      <c r="D504" s="6" t="str">
        <f>"唐火苗"</f>
        <v>唐火苗</v>
      </c>
      <c r="E504" s="6" t="str">
        <f t="shared" si="22"/>
        <v>女</v>
      </c>
    </row>
    <row r="505" spans="1:5" ht="30" customHeight="1">
      <c r="A505" s="6">
        <v>503</v>
      </c>
      <c r="B505" s="6" t="str">
        <f>"299620210528150756110820"</f>
        <v>299620210528150756110820</v>
      </c>
      <c r="C505" s="6" t="s">
        <v>15</v>
      </c>
      <c r="D505" s="6" t="str">
        <f>"林丹青"</f>
        <v>林丹青</v>
      </c>
      <c r="E505" s="6" t="str">
        <f t="shared" si="22"/>
        <v>女</v>
      </c>
    </row>
    <row r="506" spans="1:5" ht="30" customHeight="1">
      <c r="A506" s="6">
        <v>504</v>
      </c>
      <c r="B506" s="6" t="str">
        <f>"299620210529180846111810"</f>
        <v>299620210529180846111810</v>
      </c>
      <c r="C506" s="6" t="s">
        <v>15</v>
      </c>
      <c r="D506" s="6" t="str">
        <f>"赵雨彤"</f>
        <v>赵雨彤</v>
      </c>
      <c r="E506" s="6" t="str">
        <f t="shared" si="22"/>
        <v>女</v>
      </c>
    </row>
    <row r="507" spans="1:5" ht="30" customHeight="1">
      <c r="A507" s="6">
        <v>505</v>
      </c>
      <c r="B507" s="6" t="str">
        <f>"299620210529212519111915"</f>
        <v>299620210529212519111915</v>
      </c>
      <c r="C507" s="6" t="s">
        <v>15</v>
      </c>
      <c r="D507" s="6" t="str">
        <f>"周少惠"</f>
        <v>周少惠</v>
      </c>
      <c r="E507" s="6" t="str">
        <f t="shared" si="22"/>
        <v>女</v>
      </c>
    </row>
    <row r="508" spans="1:5" ht="30" customHeight="1">
      <c r="A508" s="6">
        <v>506</v>
      </c>
      <c r="B508" s="6" t="str">
        <f>"299620210530002415112034"</f>
        <v>299620210530002415112034</v>
      </c>
      <c r="C508" s="6" t="s">
        <v>15</v>
      </c>
      <c r="D508" s="6" t="str">
        <f>"陈贻艳"</f>
        <v>陈贻艳</v>
      </c>
      <c r="E508" s="6" t="str">
        <f t="shared" si="22"/>
        <v>女</v>
      </c>
    </row>
    <row r="509" spans="1:5" ht="30" customHeight="1">
      <c r="A509" s="6">
        <v>507</v>
      </c>
      <c r="B509" s="6" t="str">
        <f>"299620210530005517112043"</f>
        <v>299620210530005517112043</v>
      </c>
      <c r="C509" s="6" t="s">
        <v>15</v>
      </c>
      <c r="D509" s="6" t="str">
        <f>"陈慧妤"</f>
        <v>陈慧妤</v>
      </c>
      <c r="E509" s="6" t="str">
        <f t="shared" si="22"/>
        <v>女</v>
      </c>
    </row>
    <row r="510" spans="1:5" ht="30" customHeight="1">
      <c r="A510" s="6">
        <v>508</v>
      </c>
      <c r="B510" s="6" t="str">
        <f>"299620210530112328112207"</f>
        <v>299620210530112328112207</v>
      </c>
      <c r="C510" s="6" t="s">
        <v>15</v>
      </c>
      <c r="D510" s="6" t="str">
        <f>"陈秋暧"</f>
        <v>陈秋暧</v>
      </c>
      <c r="E510" s="6" t="str">
        <f t="shared" si="22"/>
        <v>女</v>
      </c>
    </row>
    <row r="511" spans="1:5" ht="30" customHeight="1">
      <c r="A511" s="6">
        <v>509</v>
      </c>
      <c r="B511" s="6" t="str">
        <f>"299620210530160744112391"</f>
        <v>299620210530160744112391</v>
      </c>
      <c r="C511" s="6" t="s">
        <v>15</v>
      </c>
      <c r="D511" s="6" t="str">
        <f>"侯雨昂"</f>
        <v>侯雨昂</v>
      </c>
      <c r="E511" s="6" t="str">
        <f t="shared" si="22"/>
        <v>女</v>
      </c>
    </row>
    <row r="512" spans="1:5" ht="30" customHeight="1">
      <c r="A512" s="6">
        <v>510</v>
      </c>
      <c r="B512" s="6" t="str">
        <f>"299620210530215926112729"</f>
        <v>299620210530215926112729</v>
      </c>
      <c r="C512" s="6" t="s">
        <v>15</v>
      </c>
      <c r="D512" s="6" t="str">
        <f>"唐小茹"</f>
        <v>唐小茹</v>
      </c>
      <c r="E512" s="6" t="str">
        <f t="shared" si="22"/>
        <v>女</v>
      </c>
    </row>
    <row r="513" spans="1:5" ht="30" customHeight="1">
      <c r="A513" s="6">
        <v>511</v>
      </c>
      <c r="B513" s="6" t="str">
        <f>"299620210531001150112881"</f>
        <v>299620210531001150112881</v>
      </c>
      <c r="C513" s="6" t="s">
        <v>15</v>
      </c>
      <c r="D513" s="6" t="str">
        <f>"吴李莲"</f>
        <v>吴李莲</v>
      </c>
      <c r="E513" s="6" t="str">
        <f t="shared" si="22"/>
        <v>女</v>
      </c>
    </row>
    <row r="514" spans="1:5" ht="30" customHeight="1">
      <c r="A514" s="6">
        <v>512</v>
      </c>
      <c r="B514" s="6" t="str">
        <f>"299620210531090216112998"</f>
        <v>299620210531090216112998</v>
      </c>
      <c r="C514" s="6" t="s">
        <v>15</v>
      </c>
      <c r="D514" s="6" t="str">
        <f>"唐艺华"</f>
        <v>唐艺华</v>
      </c>
      <c r="E514" s="6" t="str">
        <f t="shared" si="22"/>
        <v>女</v>
      </c>
    </row>
    <row r="515" spans="1:5" ht="30" customHeight="1">
      <c r="A515" s="6">
        <v>513</v>
      </c>
      <c r="B515" s="6" t="str">
        <f>"299620210531134430113437"</f>
        <v>299620210531134430113437</v>
      </c>
      <c r="C515" s="6" t="s">
        <v>15</v>
      </c>
      <c r="D515" s="6" t="str">
        <f>"吴环琴"</f>
        <v>吴环琴</v>
      </c>
      <c r="E515" s="6" t="str">
        <f t="shared" si="22"/>
        <v>女</v>
      </c>
    </row>
  </sheetData>
  <sheetProtection/>
  <autoFilter ref="A2:E515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冰冰</cp:lastModifiedBy>
  <dcterms:created xsi:type="dcterms:W3CDTF">2021-06-04T07:49:59Z</dcterms:created>
  <dcterms:modified xsi:type="dcterms:W3CDTF">2021-06-09T04:11:11Z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752C163A96C8454BAA9BD688603CD553</vt:lpwstr>
  </property>
  <property fmtid="{D5CDD505-2E9C-101B-9397-08002B2CF9AE}" pid="4" name="KSOProductBuildV">
    <vt:lpwstr>2052-11.1.0.10577</vt:lpwstr>
  </property>
</Properties>
</file>