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（合格）秀英幼儿园" sheetId="1" r:id="rId1"/>
  </sheets>
  <definedNames/>
  <calcPr fullCalcOnLoad="1"/>
</workbook>
</file>

<file path=xl/sharedStrings.xml><?xml version="1.0" encoding="utf-8"?>
<sst xmlns="http://schemas.openxmlformats.org/spreadsheetml/2006/main" count="1146" uniqueCount="8">
  <si>
    <t>海口市秀英区2021年招聘幼儿园副园长（教师）资格初审合格人员</t>
  </si>
  <si>
    <t>序号</t>
  </si>
  <si>
    <t>报考号</t>
  </si>
  <si>
    <t>报考岗位</t>
  </si>
  <si>
    <t>姓名</t>
  </si>
  <si>
    <t>性别</t>
  </si>
  <si>
    <t>0101_副园长</t>
  </si>
  <si>
    <t>0102_幼儿园教师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</si>
</sst>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2"/>
  <sheetViews>
    <sheetView tabSelected="1" workbookViewId="0" topLeftCell="A1">
      <selection activeCell="A1" sqref="A1:E1"/>
    </sheetView>
  </sheetViews>
  <sheetFormatPr defaultColWidth="9.00390625" defaultRowHeight="30" customHeight="1"/>
  <cols>
    <col min="1" max="1" width="9.00390625" style="2" customWidth="1"/>
    <col min="2" max="2" width="27.140625" style="2" customWidth="1"/>
    <col min="3" max="3" width="16.421875" style="2" customWidth="1"/>
    <col min="4" max="16384" width="9.00390625" style="2" customWidth="1"/>
  </cols>
  <sheetData>
    <row r="1" spans="1:5" ht="60" customHeight="1">
      <c r="A1" s="3" t="s">
        <v>0</v>
      </c>
      <c r="B1" s="3"/>
      <c r="C1" s="3"/>
      <c r="D1" s="3"/>
      <c r="E1" s="3"/>
    </row>
    <row r="2" spans="1:5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customHeight="1">
      <c r="A3" s="5">
        <v>1</v>
      </c>
      <c r="B3" s="5" t="str">
        <f>"299520210525090131104245"</f>
        <v>299520210525090131104245</v>
      </c>
      <c r="C3" s="5" t="s">
        <v>6</v>
      </c>
      <c r="D3" s="5" t="str">
        <f>"钟小娜"</f>
        <v>钟小娜</v>
      </c>
      <c r="E3" s="5" t="str">
        <f aca="true" t="shared" si="0" ref="E3:E8">"女"</f>
        <v>女</v>
      </c>
    </row>
    <row r="4" spans="1:5" ht="30" customHeight="1">
      <c r="A4" s="5">
        <v>2</v>
      </c>
      <c r="B4" s="5" t="str">
        <f>"299520210525090318104260"</f>
        <v>299520210525090318104260</v>
      </c>
      <c r="C4" s="5" t="s">
        <v>6</v>
      </c>
      <c r="D4" s="5" t="str">
        <f>"韩莉萍"</f>
        <v>韩莉萍</v>
      </c>
      <c r="E4" s="5" t="str">
        <f t="shared" si="0"/>
        <v>女</v>
      </c>
    </row>
    <row r="5" spans="1:5" ht="30" customHeight="1">
      <c r="A5" s="5">
        <v>3</v>
      </c>
      <c r="B5" s="5" t="str">
        <f>"299520210525091339104333"</f>
        <v>299520210525091339104333</v>
      </c>
      <c r="C5" s="5" t="s">
        <v>6</v>
      </c>
      <c r="D5" s="5" t="str">
        <f>"刘彩虹"</f>
        <v>刘彩虹</v>
      </c>
      <c r="E5" s="5" t="str">
        <f t="shared" si="0"/>
        <v>女</v>
      </c>
    </row>
    <row r="6" spans="1:5" ht="30" customHeight="1">
      <c r="A6" s="5">
        <v>4</v>
      </c>
      <c r="B6" s="5" t="str">
        <f>"299520210525092145104384"</f>
        <v>299520210525092145104384</v>
      </c>
      <c r="C6" s="5" t="s">
        <v>6</v>
      </c>
      <c r="D6" s="5" t="str">
        <f>"王清菊"</f>
        <v>王清菊</v>
      </c>
      <c r="E6" s="5" t="str">
        <f t="shared" si="0"/>
        <v>女</v>
      </c>
    </row>
    <row r="7" spans="1:5" ht="30" customHeight="1">
      <c r="A7" s="5">
        <v>5</v>
      </c>
      <c r="B7" s="5" t="str">
        <f>"299520210525103340104820"</f>
        <v>299520210525103340104820</v>
      </c>
      <c r="C7" s="5" t="s">
        <v>6</v>
      </c>
      <c r="D7" s="5" t="str">
        <f>"黄素芳"</f>
        <v>黄素芳</v>
      </c>
      <c r="E7" s="5" t="str">
        <f t="shared" si="0"/>
        <v>女</v>
      </c>
    </row>
    <row r="8" spans="1:5" ht="30" customHeight="1">
      <c r="A8" s="5">
        <v>6</v>
      </c>
      <c r="B8" s="5" t="str">
        <f>"299520210525105257104931"</f>
        <v>299520210525105257104931</v>
      </c>
      <c r="C8" s="5" t="s">
        <v>6</v>
      </c>
      <c r="D8" s="5" t="str">
        <f>"王江梅"</f>
        <v>王江梅</v>
      </c>
      <c r="E8" s="5" t="str">
        <f t="shared" si="0"/>
        <v>女</v>
      </c>
    </row>
    <row r="9" spans="1:5" ht="30" customHeight="1">
      <c r="A9" s="5">
        <v>7</v>
      </c>
      <c r="B9" s="5" t="str">
        <f>"299520210525112020105060"</f>
        <v>299520210525112020105060</v>
      </c>
      <c r="C9" s="5" t="s">
        <v>6</v>
      </c>
      <c r="D9" s="5" t="str">
        <f>"陈健海"</f>
        <v>陈健海</v>
      </c>
      <c r="E9" s="5" t="str">
        <f>"男"</f>
        <v>男</v>
      </c>
    </row>
    <row r="10" spans="1:5" ht="30" customHeight="1">
      <c r="A10" s="5">
        <v>8</v>
      </c>
      <c r="B10" s="5" t="str">
        <f>"299520210525112036105063"</f>
        <v>299520210525112036105063</v>
      </c>
      <c r="C10" s="5" t="s">
        <v>6</v>
      </c>
      <c r="D10" s="5" t="str">
        <f>"黄国燕"</f>
        <v>黄国燕</v>
      </c>
      <c r="E10" s="5" t="str">
        <f aca="true" t="shared" si="1" ref="E10:E73">"女"</f>
        <v>女</v>
      </c>
    </row>
    <row r="11" spans="1:5" ht="30" customHeight="1">
      <c r="A11" s="5">
        <v>9</v>
      </c>
      <c r="B11" s="5" t="str">
        <f>"299520210525114557105167"</f>
        <v>299520210525114557105167</v>
      </c>
      <c r="C11" s="5" t="s">
        <v>6</v>
      </c>
      <c r="D11" s="5" t="str">
        <f>"潘娜"</f>
        <v>潘娜</v>
      </c>
      <c r="E11" s="5" t="str">
        <f t="shared" si="1"/>
        <v>女</v>
      </c>
    </row>
    <row r="12" spans="1:5" ht="30" customHeight="1">
      <c r="A12" s="5">
        <v>10</v>
      </c>
      <c r="B12" s="5" t="str">
        <f>"299520210525125534105430"</f>
        <v>299520210525125534105430</v>
      </c>
      <c r="C12" s="5" t="s">
        <v>6</v>
      </c>
      <c r="D12" s="5" t="str">
        <f>"陈海霞"</f>
        <v>陈海霞</v>
      </c>
      <c r="E12" s="5" t="str">
        <f t="shared" si="1"/>
        <v>女</v>
      </c>
    </row>
    <row r="13" spans="1:5" ht="30" customHeight="1">
      <c r="A13" s="5">
        <v>11</v>
      </c>
      <c r="B13" s="5" t="str">
        <f>"299520210525133036105508"</f>
        <v>299520210525133036105508</v>
      </c>
      <c r="C13" s="5" t="s">
        <v>6</v>
      </c>
      <c r="D13" s="5" t="str">
        <f>"吕丽坤"</f>
        <v>吕丽坤</v>
      </c>
      <c r="E13" s="5" t="str">
        <f t="shared" si="1"/>
        <v>女</v>
      </c>
    </row>
    <row r="14" spans="1:5" ht="30" customHeight="1">
      <c r="A14" s="5">
        <v>12</v>
      </c>
      <c r="B14" s="5" t="str">
        <f>"299520210525134110105527"</f>
        <v>299520210525134110105527</v>
      </c>
      <c r="C14" s="5" t="s">
        <v>6</v>
      </c>
      <c r="D14" s="5" t="str">
        <f>"苏海燕"</f>
        <v>苏海燕</v>
      </c>
      <c r="E14" s="5" t="str">
        <f t="shared" si="1"/>
        <v>女</v>
      </c>
    </row>
    <row r="15" spans="1:5" ht="30" customHeight="1">
      <c r="A15" s="5">
        <v>13</v>
      </c>
      <c r="B15" s="5" t="str">
        <f>"299520210525142006105575"</f>
        <v>299520210525142006105575</v>
      </c>
      <c r="C15" s="5" t="s">
        <v>6</v>
      </c>
      <c r="D15" s="5" t="str">
        <f>"陈花"</f>
        <v>陈花</v>
      </c>
      <c r="E15" s="5" t="str">
        <f t="shared" si="1"/>
        <v>女</v>
      </c>
    </row>
    <row r="16" spans="1:5" ht="30" customHeight="1">
      <c r="A16" s="5">
        <v>14</v>
      </c>
      <c r="B16" s="5" t="str">
        <f>"299520210525145814105654"</f>
        <v>299520210525145814105654</v>
      </c>
      <c r="C16" s="5" t="s">
        <v>6</v>
      </c>
      <c r="D16" s="5" t="str">
        <f>"林云"</f>
        <v>林云</v>
      </c>
      <c r="E16" s="5" t="str">
        <f t="shared" si="1"/>
        <v>女</v>
      </c>
    </row>
    <row r="17" spans="1:5" ht="30" customHeight="1">
      <c r="A17" s="5">
        <v>15</v>
      </c>
      <c r="B17" s="5" t="str">
        <f>"299520210525154911105817"</f>
        <v>299520210525154911105817</v>
      </c>
      <c r="C17" s="5" t="s">
        <v>6</v>
      </c>
      <c r="D17" s="5" t="str">
        <f>"张怡菲"</f>
        <v>张怡菲</v>
      </c>
      <c r="E17" s="5" t="str">
        <f t="shared" si="1"/>
        <v>女</v>
      </c>
    </row>
    <row r="18" spans="1:5" ht="30" customHeight="1">
      <c r="A18" s="5">
        <v>16</v>
      </c>
      <c r="B18" s="5" t="str">
        <f>"299520210525155057105825"</f>
        <v>299520210525155057105825</v>
      </c>
      <c r="C18" s="5" t="s">
        <v>6</v>
      </c>
      <c r="D18" s="5" t="str">
        <f>"郭亚卿"</f>
        <v>郭亚卿</v>
      </c>
      <c r="E18" s="5" t="str">
        <f t="shared" si="1"/>
        <v>女</v>
      </c>
    </row>
    <row r="19" spans="1:5" ht="30" customHeight="1">
      <c r="A19" s="5">
        <v>17</v>
      </c>
      <c r="B19" s="5" t="str">
        <f>"299520210525165402105999"</f>
        <v>299520210525165402105999</v>
      </c>
      <c r="C19" s="5" t="s">
        <v>6</v>
      </c>
      <c r="D19" s="5" t="str">
        <f>"方建芬"</f>
        <v>方建芬</v>
      </c>
      <c r="E19" s="5" t="str">
        <f t="shared" si="1"/>
        <v>女</v>
      </c>
    </row>
    <row r="20" spans="1:5" ht="30" customHeight="1">
      <c r="A20" s="5">
        <v>18</v>
      </c>
      <c r="B20" s="5" t="str">
        <f>"299520210525192503106331"</f>
        <v>299520210525192503106331</v>
      </c>
      <c r="C20" s="5" t="s">
        <v>6</v>
      </c>
      <c r="D20" s="5" t="str">
        <f>"吴秋青"</f>
        <v>吴秋青</v>
      </c>
      <c r="E20" s="5" t="str">
        <f t="shared" si="1"/>
        <v>女</v>
      </c>
    </row>
    <row r="21" spans="1:5" ht="30" customHeight="1">
      <c r="A21" s="5">
        <v>19</v>
      </c>
      <c r="B21" s="5" t="str">
        <f>"299520210525201637106452"</f>
        <v>299520210525201637106452</v>
      </c>
      <c r="C21" s="5" t="s">
        <v>6</v>
      </c>
      <c r="D21" s="5" t="str">
        <f>"万辉良"</f>
        <v>万辉良</v>
      </c>
      <c r="E21" s="5" t="str">
        <f t="shared" si="1"/>
        <v>女</v>
      </c>
    </row>
    <row r="22" spans="1:5" ht="30" customHeight="1">
      <c r="A22" s="5">
        <v>20</v>
      </c>
      <c r="B22" s="5" t="str">
        <f>"299520210525201851106461"</f>
        <v>299520210525201851106461</v>
      </c>
      <c r="C22" s="5" t="s">
        <v>6</v>
      </c>
      <c r="D22" s="5" t="str">
        <f>"文霞"</f>
        <v>文霞</v>
      </c>
      <c r="E22" s="5" t="str">
        <f t="shared" si="1"/>
        <v>女</v>
      </c>
    </row>
    <row r="23" spans="1:5" ht="30" customHeight="1">
      <c r="A23" s="5">
        <v>21</v>
      </c>
      <c r="B23" s="5" t="str">
        <f>"299520210525202231106471"</f>
        <v>299520210525202231106471</v>
      </c>
      <c r="C23" s="5" t="s">
        <v>6</v>
      </c>
      <c r="D23" s="5" t="str">
        <f>"何平"</f>
        <v>何平</v>
      </c>
      <c r="E23" s="5" t="str">
        <f t="shared" si="1"/>
        <v>女</v>
      </c>
    </row>
    <row r="24" spans="1:5" ht="30" customHeight="1">
      <c r="A24" s="5">
        <v>22</v>
      </c>
      <c r="B24" s="5" t="str">
        <f>"299520210525205605106541"</f>
        <v>299520210525205605106541</v>
      </c>
      <c r="C24" s="5" t="s">
        <v>6</v>
      </c>
      <c r="D24" s="5" t="str">
        <f>"何少玲"</f>
        <v>何少玲</v>
      </c>
      <c r="E24" s="5" t="str">
        <f t="shared" si="1"/>
        <v>女</v>
      </c>
    </row>
    <row r="25" spans="1:5" ht="30" customHeight="1">
      <c r="A25" s="5">
        <v>23</v>
      </c>
      <c r="B25" s="5" t="str">
        <f>"299520210525210204106556"</f>
        <v>299520210525210204106556</v>
      </c>
      <c r="C25" s="5" t="s">
        <v>6</v>
      </c>
      <c r="D25" s="5" t="str">
        <f>"陈燕妮"</f>
        <v>陈燕妮</v>
      </c>
      <c r="E25" s="5" t="str">
        <f t="shared" si="1"/>
        <v>女</v>
      </c>
    </row>
    <row r="26" spans="1:5" ht="30" customHeight="1">
      <c r="A26" s="5">
        <v>24</v>
      </c>
      <c r="B26" s="5" t="str">
        <f>"299520210525212439106613"</f>
        <v>299520210525212439106613</v>
      </c>
      <c r="C26" s="5" t="s">
        <v>6</v>
      </c>
      <c r="D26" s="5" t="str">
        <f>"邝娇玉"</f>
        <v>邝娇玉</v>
      </c>
      <c r="E26" s="5" t="str">
        <f t="shared" si="1"/>
        <v>女</v>
      </c>
    </row>
    <row r="27" spans="1:5" ht="30" customHeight="1">
      <c r="A27" s="5">
        <v>25</v>
      </c>
      <c r="B27" s="5" t="str">
        <f>"299520210525213258106630"</f>
        <v>299520210525213258106630</v>
      </c>
      <c r="C27" s="5" t="s">
        <v>6</v>
      </c>
      <c r="D27" s="5" t="str">
        <f>"陈静"</f>
        <v>陈静</v>
      </c>
      <c r="E27" s="5" t="str">
        <f t="shared" si="1"/>
        <v>女</v>
      </c>
    </row>
    <row r="28" spans="1:5" ht="30" customHeight="1">
      <c r="A28" s="5">
        <v>26</v>
      </c>
      <c r="B28" s="5" t="str">
        <f>"299520210525230343106827"</f>
        <v>299520210525230343106827</v>
      </c>
      <c r="C28" s="5" t="s">
        <v>6</v>
      </c>
      <c r="D28" s="5" t="str">
        <f>"王琼香"</f>
        <v>王琼香</v>
      </c>
      <c r="E28" s="5" t="str">
        <f t="shared" si="1"/>
        <v>女</v>
      </c>
    </row>
    <row r="29" spans="1:5" ht="30" customHeight="1">
      <c r="A29" s="5">
        <v>27</v>
      </c>
      <c r="B29" s="5" t="str">
        <f>"299520210526080414106981"</f>
        <v>299520210526080414106981</v>
      </c>
      <c r="C29" s="5" t="s">
        <v>6</v>
      </c>
      <c r="D29" s="5" t="str">
        <f>"王浩琳"</f>
        <v>王浩琳</v>
      </c>
      <c r="E29" s="5" t="str">
        <f t="shared" si="1"/>
        <v>女</v>
      </c>
    </row>
    <row r="30" spans="1:5" ht="30" customHeight="1">
      <c r="A30" s="5">
        <v>28</v>
      </c>
      <c r="B30" s="5" t="str">
        <f>"299520210526103547107297"</f>
        <v>299520210526103547107297</v>
      </c>
      <c r="C30" s="5" t="s">
        <v>6</v>
      </c>
      <c r="D30" s="5" t="str">
        <f>"王丽萍"</f>
        <v>王丽萍</v>
      </c>
      <c r="E30" s="5" t="str">
        <f t="shared" si="1"/>
        <v>女</v>
      </c>
    </row>
    <row r="31" spans="1:5" ht="30" customHeight="1">
      <c r="A31" s="5">
        <v>29</v>
      </c>
      <c r="B31" s="5" t="str">
        <f>"299520210526123618107537"</f>
        <v>299520210526123618107537</v>
      </c>
      <c r="C31" s="5" t="s">
        <v>6</v>
      </c>
      <c r="D31" s="5" t="str">
        <f>"黄小洪"</f>
        <v>黄小洪</v>
      </c>
      <c r="E31" s="5" t="str">
        <f t="shared" si="1"/>
        <v>女</v>
      </c>
    </row>
    <row r="32" spans="1:5" ht="30" customHeight="1">
      <c r="A32" s="5">
        <v>30</v>
      </c>
      <c r="B32" s="5" t="str">
        <f>"299520210526143734107688"</f>
        <v>299520210526143734107688</v>
      </c>
      <c r="C32" s="5" t="s">
        <v>6</v>
      </c>
      <c r="D32" s="5" t="str">
        <f>"张洁君"</f>
        <v>张洁君</v>
      </c>
      <c r="E32" s="5" t="str">
        <f t="shared" si="1"/>
        <v>女</v>
      </c>
    </row>
    <row r="33" spans="1:5" ht="30" customHeight="1">
      <c r="A33" s="5">
        <v>31</v>
      </c>
      <c r="B33" s="5" t="str">
        <f>"299520210526150829107744"</f>
        <v>299520210526150829107744</v>
      </c>
      <c r="C33" s="5" t="s">
        <v>6</v>
      </c>
      <c r="D33" s="5" t="str">
        <f>"黄金玉"</f>
        <v>黄金玉</v>
      </c>
      <c r="E33" s="5" t="str">
        <f t="shared" si="1"/>
        <v>女</v>
      </c>
    </row>
    <row r="34" spans="1:5" ht="30" customHeight="1">
      <c r="A34" s="5">
        <v>32</v>
      </c>
      <c r="B34" s="5" t="str">
        <f>"299520210526170816107990"</f>
        <v>299520210526170816107990</v>
      </c>
      <c r="C34" s="5" t="s">
        <v>6</v>
      </c>
      <c r="D34" s="5" t="str">
        <f>"湛莉"</f>
        <v>湛莉</v>
      </c>
      <c r="E34" s="5" t="str">
        <f t="shared" si="1"/>
        <v>女</v>
      </c>
    </row>
    <row r="35" spans="1:5" ht="30" customHeight="1">
      <c r="A35" s="5">
        <v>33</v>
      </c>
      <c r="B35" s="5" t="str">
        <f>"299520210526185035108166"</f>
        <v>299520210526185035108166</v>
      </c>
      <c r="C35" s="5" t="s">
        <v>6</v>
      </c>
      <c r="D35" s="5" t="str">
        <f>"庄瑾怡"</f>
        <v>庄瑾怡</v>
      </c>
      <c r="E35" s="5" t="str">
        <f t="shared" si="1"/>
        <v>女</v>
      </c>
    </row>
    <row r="36" spans="1:5" ht="30" customHeight="1">
      <c r="A36" s="5">
        <v>34</v>
      </c>
      <c r="B36" s="5" t="str">
        <f>"299520210526194700108259"</f>
        <v>299520210526194700108259</v>
      </c>
      <c r="C36" s="5" t="s">
        <v>6</v>
      </c>
      <c r="D36" s="5" t="str">
        <f>"王慧"</f>
        <v>王慧</v>
      </c>
      <c r="E36" s="5" t="str">
        <f t="shared" si="1"/>
        <v>女</v>
      </c>
    </row>
    <row r="37" spans="1:5" ht="30" customHeight="1">
      <c r="A37" s="5">
        <v>35</v>
      </c>
      <c r="B37" s="5" t="str">
        <f>"299520210526200156108284"</f>
        <v>299520210526200156108284</v>
      </c>
      <c r="C37" s="5" t="s">
        <v>6</v>
      </c>
      <c r="D37" s="5" t="str">
        <f>"冯艺麒"</f>
        <v>冯艺麒</v>
      </c>
      <c r="E37" s="5" t="str">
        <f t="shared" si="1"/>
        <v>女</v>
      </c>
    </row>
    <row r="38" spans="1:5" ht="30" customHeight="1">
      <c r="A38" s="5">
        <v>36</v>
      </c>
      <c r="B38" s="5" t="str">
        <f>"299520210526205815108388"</f>
        <v>299520210526205815108388</v>
      </c>
      <c r="C38" s="5" t="s">
        <v>6</v>
      </c>
      <c r="D38" s="5" t="str">
        <f>"杨音妹"</f>
        <v>杨音妹</v>
      </c>
      <c r="E38" s="5" t="str">
        <f t="shared" si="1"/>
        <v>女</v>
      </c>
    </row>
    <row r="39" spans="1:5" ht="30" customHeight="1">
      <c r="A39" s="5">
        <v>37</v>
      </c>
      <c r="B39" s="5" t="str">
        <f>"299520210526210640108407"</f>
        <v>299520210526210640108407</v>
      </c>
      <c r="C39" s="5" t="s">
        <v>6</v>
      </c>
      <c r="D39" s="5" t="str">
        <f>"刘志春"</f>
        <v>刘志春</v>
      </c>
      <c r="E39" s="5" t="str">
        <f t="shared" si="1"/>
        <v>女</v>
      </c>
    </row>
    <row r="40" spans="1:5" ht="30" customHeight="1">
      <c r="A40" s="5">
        <v>38</v>
      </c>
      <c r="B40" s="5" t="str">
        <f>"299520210526220007108529"</f>
        <v>299520210526220007108529</v>
      </c>
      <c r="C40" s="5" t="s">
        <v>6</v>
      </c>
      <c r="D40" s="5" t="str">
        <f>"吴飞"</f>
        <v>吴飞</v>
      </c>
      <c r="E40" s="5" t="str">
        <f t="shared" si="1"/>
        <v>女</v>
      </c>
    </row>
    <row r="41" spans="1:5" ht="30" customHeight="1">
      <c r="A41" s="5">
        <v>39</v>
      </c>
      <c r="B41" s="5" t="str">
        <f>"299520210526223748108621"</f>
        <v>299520210526223748108621</v>
      </c>
      <c r="C41" s="5" t="s">
        <v>6</v>
      </c>
      <c r="D41" s="5" t="str">
        <f>"周挺玉"</f>
        <v>周挺玉</v>
      </c>
      <c r="E41" s="5" t="str">
        <f t="shared" si="1"/>
        <v>女</v>
      </c>
    </row>
    <row r="42" spans="1:5" ht="30" customHeight="1">
      <c r="A42" s="5">
        <v>40</v>
      </c>
      <c r="B42" s="5" t="str">
        <f>"299520210526230428108667"</f>
        <v>299520210526230428108667</v>
      </c>
      <c r="C42" s="5" t="s">
        <v>6</v>
      </c>
      <c r="D42" s="5" t="str">
        <f>"王海萍"</f>
        <v>王海萍</v>
      </c>
      <c r="E42" s="5" t="str">
        <f t="shared" si="1"/>
        <v>女</v>
      </c>
    </row>
    <row r="43" spans="1:5" ht="30" customHeight="1">
      <c r="A43" s="5">
        <v>41</v>
      </c>
      <c r="B43" s="5" t="str">
        <f>"299520210527051116108786"</f>
        <v>299520210527051116108786</v>
      </c>
      <c r="C43" s="5" t="s">
        <v>6</v>
      </c>
      <c r="D43" s="5" t="str">
        <f>"王杏芬"</f>
        <v>王杏芬</v>
      </c>
      <c r="E43" s="5" t="str">
        <f t="shared" si="1"/>
        <v>女</v>
      </c>
    </row>
    <row r="44" spans="1:5" ht="30" customHeight="1">
      <c r="A44" s="5">
        <v>42</v>
      </c>
      <c r="B44" s="5" t="str">
        <f>"299520210527085904108884"</f>
        <v>299520210527085904108884</v>
      </c>
      <c r="C44" s="5" t="s">
        <v>6</v>
      </c>
      <c r="D44" s="5" t="str">
        <f>"罗梅"</f>
        <v>罗梅</v>
      </c>
      <c r="E44" s="5" t="str">
        <f t="shared" si="1"/>
        <v>女</v>
      </c>
    </row>
    <row r="45" spans="1:5" ht="30" customHeight="1">
      <c r="A45" s="5">
        <v>43</v>
      </c>
      <c r="B45" s="5" t="str">
        <f>"299520210527104402109076"</f>
        <v>299520210527104402109076</v>
      </c>
      <c r="C45" s="5" t="s">
        <v>6</v>
      </c>
      <c r="D45" s="5" t="str">
        <f>"林美颖"</f>
        <v>林美颖</v>
      </c>
      <c r="E45" s="5" t="str">
        <f t="shared" si="1"/>
        <v>女</v>
      </c>
    </row>
    <row r="46" spans="1:5" ht="30" customHeight="1">
      <c r="A46" s="5">
        <v>44</v>
      </c>
      <c r="B46" s="5" t="str">
        <f>"299520210527104756109083"</f>
        <v>299520210527104756109083</v>
      </c>
      <c r="C46" s="5" t="s">
        <v>6</v>
      </c>
      <c r="D46" s="5" t="str">
        <f>"陈妙莎"</f>
        <v>陈妙莎</v>
      </c>
      <c r="E46" s="5" t="str">
        <f t="shared" si="1"/>
        <v>女</v>
      </c>
    </row>
    <row r="47" spans="1:5" ht="30" customHeight="1">
      <c r="A47" s="5">
        <v>45</v>
      </c>
      <c r="B47" s="5" t="str">
        <f>"299520210527111403109134"</f>
        <v>299520210527111403109134</v>
      </c>
      <c r="C47" s="5" t="s">
        <v>6</v>
      </c>
      <c r="D47" s="5" t="str">
        <f>"吴柳欣"</f>
        <v>吴柳欣</v>
      </c>
      <c r="E47" s="5" t="str">
        <f t="shared" si="1"/>
        <v>女</v>
      </c>
    </row>
    <row r="48" spans="1:5" ht="30" customHeight="1">
      <c r="A48" s="5">
        <v>46</v>
      </c>
      <c r="B48" s="5" t="str">
        <f>"299520210527133008109311"</f>
        <v>299520210527133008109311</v>
      </c>
      <c r="C48" s="5" t="s">
        <v>6</v>
      </c>
      <c r="D48" s="5" t="str">
        <f>"周冬梅"</f>
        <v>周冬梅</v>
      </c>
      <c r="E48" s="5" t="str">
        <f t="shared" si="1"/>
        <v>女</v>
      </c>
    </row>
    <row r="49" spans="1:5" ht="30" customHeight="1">
      <c r="A49" s="5">
        <v>47</v>
      </c>
      <c r="B49" s="5" t="str">
        <f>"299520210527133841109321"</f>
        <v>299520210527133841109321</v>
      </c>
      <c r="C49" s="5" t="s">
        <v>6</v>
      </c>
      <c r="D49" s="5" t="str">
        <f>"陈绍玉"</f>
        <v>陈绍玉</v>
      </c>
      <c r="E49" s="5" t="str">
        <f t="shared" si="1"/>
        <v>女</v>
      </c>
    </row>
    <row r="50" spans="1:5" ht="30" customHeight="1">
      <c r="A50" s="5">
        <v>48</v>
      </c>
      <c r="B50" s="5" t="str">
        <f>"299520210527142331109359"</f>
        <v>299520210527142331109359</v>
      </c>
      <c r="C50" s="5" t="s">
        <v>6</v>
      </c>
      <c r="D50" s="5" t="str">
        <f>"王发姣"</f>
        <v>王发姣</v>
      </c>
      <c r="E50" s="5" t="str">
        <f t="shared" si="1"/>
        <v>女</v>
      </c>
    </row>
    <row r="51" spans="1:5" ht="30" customHeight="1">
      <c r="A51" s="5">
        <v>49</v>
      </c>
      <c r="B51" s="5" t="str">
        <f>"299520210527160105109515"</f>
        <v>299520210527160105109515</v>
      </c>
      <c r="C51" s="5" t="s">
        <v>6</v>
      </c>
      <c r="D51" s="5" t="str">
        <f>"陈艾艾"</f>
        <v>陈艾艾</v>
      </c>
      <c r="E51" s="5" t="str">
        <f t="shared" si="1"/>
        <v>女</v>
      </c>
    </row>
    <row r="52" spans="1:5" ht="30" customHeight="1">
      <c r="A52" s="5">
        <v>50</v>
      </c>
      <c r="B52" s="5" t="str">
        <f>"299520210527160516109524"</f>
        <v>299520210527160516109524</v>
      </c>
      <c r="C52" s="5" t="s">
        <v>6</v>
      </c>
      <c r="D52" s="5" t="str">
        <f>"王汝花"</f>
        <v>王汝花</v>
      </c>
      <c r="E52" s="5" t="str">
        <f t="shared" si="1"/>
        <v>女</v>
      </c>
    </row>
    <row r="53" spans="1:5" ht="30" customHeight="1">
      <c r="A53" s="5">
        <v>51</v>
      </c>
      <c r="B53" s="5" t="str">
        <f>"299520210527183223109754"</f>
        <v>299520210527183223109754</v>
      </c>
      <c r="C53" s="5" t="s">
        <v>6</v>
      </c>
      <c r="D53" s="5" t="str">
        <f>"冯玉姑"</f>
        <v>冯玉姑</v>
      </c>
      <c r="E53" s="5" t="str">
        <f t="shared" si="1"/>
        <v>女</v>
      </c>
    </row>
    <row r="54" spans="1:5" ht="30" customHeight="1">
      <c r="A54" s="5">
        <v>52</v>
      </c>
      <c r="B54" s="5" t="str">
        <f>"299520210527202931109888"</f>
        <v>299520210527202931109888</v>
      </c>
      <c r="C54" s="5" t="s">
        <v>6</v>
      </c>
      <c r="D54" s="5" t="str">
        <f>"王秋丁"</f>
        <v>王秋丁</v>
      </c>
      <c r="E54" s="5" t="str">
        <f t="shared" si="1"/>
        <v>女</v>
      </c>
    </row>
    <row r="55" spans="1:5" ht="30" customHeight="1">
      <c r="A55" s="5">
        <v>53</v>
      </c>
      <c r="B55" s="5" t="str">
        <f>"299520210527212718109977"</f>
        <v>299520210527212718109977</v>
      </c>
      <c r="C55" s="5" t="s">
        <v>6</v>
      </c>
      <c r="D55" s="5" t="str">
        <f>"黎妹"</f>
        <v>黎妹</v>
      </c>
      <c r="E55" s="5" t="str">
        <f t="shared" si="1"/>
        <v>女</v>
      </c>
    </row>
    <row r="56" spans="1:5" ht="30" customHeight="1">
      <c r="A56" s="5">
        <v>54</v>
      </c>
      <c r="B56" s="5" t="str">
        <f>"299520210527212757109979"</f>
        <v>299520210527212757109979</v>
      </c>
      <c r="C56" s="5" t="s">
        <v>6</v>
      </c>
      <c r="D56" s="5" t="str">
        <f>"李结超"</f>
        <v>李结超</v>
      </c>
      <c r="E56" s="5" t="str">
        <f t="shared" si="1"/>
        <v>女</v>
      </c>
    </row>
    <row r="57" spans="1:5" ht="30" customHeight="1">
      <c r="A57" s="5">
        <v>55</v>
      </c>
      <c r="B57" s="5" t="str">
        <f>"299520210528095604110356"</f>
        <v>299520210528095604110356</v>
      </c>
      <c r="C57" s="5" t="s">
        <v>6</v>
      </c>
      <c r="D57" s="5" t="str">
        <f>"马骁"</f>
        <v>马骁</v>
      </c>
      <c r="E57" s="5" t="str">
        <f t="shared" si="1"/>
        <v>女</v>
      </c>
    </row>
    <row r="58" spans="1:5" ht="30" customHeight="1">
      <c r="A58" s="5">
        <v>56</v>
      </c>
      <c r="B58" s="5" t="str">
        <f>"299520210528115938110565"</f>
        <v>299520210528115938110565</v>
      </c>
      <c r="C58" s="5" t="s">
        <v>6</v>
      </c>
      <c r="D58" s="5" t="str">
        <f>"王英云"</f>
        <v>王英云</v>
      </c>
      <c r="E58" s="5" t="str">
        <f t="shared" si="1"/>
        <v>女</v>
      </c>
    </row>
    <row r="59" spans="1:5" ht="30" customHeight="1">
      <c r="A59" s="5">
        <v>57</v>
      </c>
      <c r="B59" s="5" t="str">
        <f>"299520210528132506110693"</f>
        <v>299520210528132506110693</v>
      </c>
      <c r="C59" s="5" t="s">
        <v>6</v>
      </c>
      <c r="D59" s="5" t="str">
        <f>"丁悦桢"</f>
        <v>丁悦桢</v>
      </c>
      <c r="E59" s="5" t="str">
        <f t="shared" si="1"/>
        <v>女</v>
      </c>
    </row>
    <row r="60" spans="1:5" ht="30" customHeight="1">
      <c r="A60" s="5">
        <v>58</v>
      </c>
      <c r="B60" s="5" t="str">
        <f>"299520210528133703110714"</f>
        <v>299520210528133703110714</v>
      </c>
      <c r="C60" s="5" t="s">
        <v>6</v>
      </c>
      <c r="D60" s="5" t="str">
        <f>"伍寒君"</f>
        <v>伍寒君</v>
      </c>
      <c r="E60" s="5" t="str">
        <f t="shared" si="1"/>
        <v>女</v>
      </c>
    </row>
    <row r="61" spans="1:5" ht="30" customHeight="1">
      <c r="A61" s="5">
        <v>59</v>
      </c>
      <c r="B61" s="5" t="str">
        <f>"299520210528145329110800"</f>
        <v>299520210528145329110800</v>
      </c>
      <c r="C61" s="5" t="s">
        <v>6</v>
      </c>
      <c r="D61" s="5" t="str">
        <f>"陈虹玲"</f>
        <v>陈虹玲</v>
      </c>
      <c r="E61" s="5" t="str">
        <f t="shared" si="1"/>
        <v>女</v>
      </c>
    </row>
    <row r="62" spans="1:5" ht="30" customHeight="1">
      <c r="A62" s="5">
        <v>60</v>
      </c>
      <c r="B62" s="5" t="str">
        <f>"299520210528152153110845"</f>
        <v>299520210528152153110845</v>
      </c>
      <c r="C62" s="5" t="s">
        <v>6</v>
      </c>
      <c r="D62" s="5" t="str">
        <f>"陈小琪"</f>
        <v>陈小琪</v>
      </c>
      <c r="E62" s="5" t="str">
        <f t="shared" si="1"/>
        <v>女</v>
      </c>
    </row>
    <row r="63" spans="1:5" ht="30" customHeight="1">
      <c r="A63" s="5">
        <v>61</v>
      </c>
      <c r="B63" s="5" t="str">
        <f>"299520210528153605110864"</f>
        <v>299520210528153605110864</v>
      </c>
      <c r="C63" s="5" t="s">
        <v>6</v>
      </c>
      <c r="D63" s="5" t="str">
        <f>"李莎莎"</f>
        <v>李莎莎</v>
      </c>
      <c r="E63" s="5" t="str">
        <f t="shared" si="1"/>
        <v>女</v>
      </c>
    </row>
    <row r="64" spans="1:5" ht="30" customHeight="1">
      <c r="A64" s="5">
        <v>62</v>
      </c>
      <c r="B64" s="5" t="str">
        <f>"299520210528160650110913"</f>
        <v>299520210528160650110913</v>
      </c>
      <c r="C64" s="5" t="s">
        <v>6</v>
      </c>
      <c r="D64" s="5" t="str">
        <f>"文明新"</f>
        <v>文明新</v>
      </c>
      <c r="E64" s="5" t="str">
        <f t="shared" si="1"/>
        <v>女</v>
      </c>
    </row>
    <row r="65" spans="1:5" ht="30" customHeight="1">
      <c r="A65" s="5">
        <v>63</v>
      </c>
      <c r="B65" s="5" t="str">
        <f>"299520210528162412110933"</f>
        <v>299520210528162412110933</v>
      </c>
      <c r="C65" s="5" t="s">
        <v>6</v>
      </c>
      <c r="D65" s="5" t="str">
        <f>"苻梦瑶"</f>
        <v>苻梦瑶</v>
      </c>
      <c r="E65" s="5" t="str">
        <f t="shared" si="1"/>
        <v>女</v>
      </c>
    </row>
    <row r="66" spans="1:5" ht="30" customHeight="1">
      <c r="A66" s="5">
        <v>64</v>
      </c>
      <c r="B66" s="5" t="str">
        <f>"299520210528163838110960"</f>
        <v>299520210528163838110960</v>
      </c>
      <c r="C66" s="5" t="s">
        <v>6</v>
      </c>
      <c r="D66" s="5" t="str">
        <f>"陈霞"</f>
        <v>陈霞</v>
      </c>
      <c r="E66" s="5" t="str">
        <f t="shared" si="1"/>
        <v>女</v>
      </c>
    </row>
    <row r="67" spans="1:5" ht="30" customHeight="1">
      <c r="A67" s="5">
        <v>65</v>
      </c>
      <c r="B67" s="5" t="str">
        <f>"299520210528181410111089"</f>
        <v>299520210528181410111089</v>
      </c>
      <c r="C67" s="5" t="s">
        <v>6</v>
      </c>
      <c r="D67" s="5" t="str">
        <f>"云清华"</f>
        <v>云清华</v>
      </c>
      <c r="E67" s="5" t="str">
        <f t="shared" si="1"/>
        <v>女</v>
      </c>
    </row>
    <row r="68" spans="1:5" ht="30" customHeight="1">
      <c r="A68" s="5">
        <v>66</v>
      </c>
      <c r="B68" s="5" t="str">
        <f>"299520210529152758111714"</f>
        <v>299520210529152758111714</v>
      </c>
      <c r="C68" s="5" t="s">
        <v>6</v>
      </c>
      <c r="D68" s="5" t="str">
        <f>"王惠妹"</f>
        <v>王惠妹</v>
      </c>
      <c r="E68" s="5" t="str">
        <f t="shared" si="1"/>
        <v>女</v>
      </c>
    </row>
    <row r="69" spans="1:5" ht="30" customHeight="1">
      <c r="A69" s="5">
        <v>67</v>
      </c>
      <c r="B69" s="5" t="str">
        <f>"299520210529154703111724"</f>
        <v>299520210529154703111724</v>
      </c>
      <c r="C69" s="5" t="s">
        <v>6</v>
      </c>
      <c r="D69" s="5" t="str">
        <f>"陈月娥"</f>
        <v>陈月娥</v>
      </c>
      <c r="E69" s="5" t="str">
        <f t="shared" si="1"/>
        <v>女</v>
      </c>
    </row>
    <row r="70" spans="1:5" ht="30" customHeight="1">
      <c r="A70" s="5">
        <v>68</v>
      </c>
      <c r="B70" s="5" t="str">
        <f>"299520210529180819111808"</f>
        <v>299520210529180819111808</v>
      </c>
      <c r="C70" s="5" t="s">
        <v>6</v>
      </c>
      <c r="D70" s="5" t="str">
        <f>"李强"</f>
        <v>李强</v>
      </c>
      <c r="E70" s="5" t="str">
        <f t="shared" si="1"/>
        <v>女</v>
      </c>
    </row>
    <row r="71" spans="1:5" ht="30" customHeight="1">
      <c r="A71" s="5">
        <v>69</v>
      </c>
      <c r="B71" s="5" t="str">
        <f>"299520210529224046111971"</f>
        <v>299520210529224046111971</v>
      </c>
      <c r="C71" s="5" t="s">
        <v>6</v>
      </c>
      <c r="D71" s="5" t="str">
        <f>"罗肖珊"</f>
        <v>罗肖珊</v>
      </c>
      <c r="E71" s="5" t="str">
        <f t="shared" si="1"/>
        <v>女</v>
      </c>
    </row>
    <row r="72" spans="1:5" ht="30" customHeight="1">
      <c r="A72" s="5">
        <v>70</v>
      </c>
      <c r="B72" s="5" t="str">
        <f>"299520210530135233112318"</f>
        <v>299520210530135233112318</v>
      </c>
      <c r="C72" s="5" t="s">
        <v>6</v>
      </c>
      <c r="D72" s="5" t="str">
        <f>"王虹"</f>
        <v>王虹</v>
      </c>
      <c r="E72" s="5" t="str">
        <f t="shared" si="1"/>
        <v>女</v>
      </c>
    </row>
    <row r="73" spans="1:5" ht="30" customHeight="1">
      <c r="A73" s="5">
        <v>71</v>
      </c>
      <c r="B73" s="5" t="str">
        <f>"299520210530144556112339"</f>
        <v>299520210530144556112339</v>
      </c>
      <c r="C73" s="5" t="s">
        <v>6</v>
      </c>
      <c r="D73" s="5" t="str">
        <f>"吴芳"</f>
        <v>吴芳</v>
      </c>
      <c r="E73" s="5" t="str">
        <f t="shared" si="1"/>
        <v>女</v>
      </c>
    </row>
    <row r="74" spans="1:5" ht="30" customHeight="1">
      <c r="A74" s="5">
        <v>72</v>
      </c>
      <c r="B74" s="5" t="str">
        <f>"299520210530172849112453"</f>
        <v>299520210530172849112453</v>
      </c>
      <c r="C74" s="5" t="s">
        <v>6</v>
      </c>
      <c r="D74" s="5" t="str">
        <f>"梁文姬"</f>
        <v>梁文姬</v>
      </c>
      <c r="E74" s="5" t="str">
        <f aca="true" t="shared" si="2" ref="E74:E118">"女"</f>
        <v>女</v>
      </c>
    </row>
    <row r="75" spans="1:5" ht="30" customHeight="1">
      <c r="A75" s="5">
        <v>73</v>
      </c>
      <c r="B75" s="5" t="str">
        <f>"299520210531005345112900"</f>
        <v>299520210531005345112900</v>
      </c>
      <c r="C75" s="5" t="s">
        <v>6</v>
      </c>
      <c r="D75" s="5" t="str">
        <f>"蔡建婷"</f>
        <v>蔡建婷</v>
      </c>
      <c r="E75" s="5" t="str">
        <f t="shared" si="2"/>
        <v>女</v>
      </c>
    </row>
    <row r="76" spans="1:5" ht="30" customHeight="1">
      <c r="A76" s="5">
        <v>74</v>
      </c>
      <c r="B76" s="5" t="str">
        <f>"299520210531092935113046"</f>
        <v>299520210531092935113046</v>
      </c>
      <c r="C76" s="5" t="s">
        <v>6</v>
      </c>
      <c r="D76" s="5" t="str">
        <f>"林秋霞"</f>
        <v>林秋霞</v>
      </c>
      <c r="E76" s="5" t="str">
        <f t="shared" si="2"/>
        <v>女</v>
      </c>
    </row>
    <row r="77" spans="1:5" ht="30" customHeight="1">
      <c r="A77" s="5">
        <v>75</v>
      </c>
      <c r="B77" s="5" t="str">
        <f>"299520210531114659113276"</f>
        <v>299520210531114659113276</v>
      </c>
      <c r="C77" s="5" t="s">
        <v>6</v>
      </c>
      <c r="D77" s="5" t="str">
        <f>"谭华萍"</f>
        <v>谭华萍</v>
      </c>
      <c r="E77" s="5" t="str">
        <f t="shared" si="2"/>
        <v>女</v>
      </c>
    </row>
    <row r="78" spans="1:5" ht="30" customHeight="1">
      <c r="A78" s="5">
        <v>76</v>
      </c>
      <c r="B78" s="5" t="str">
        <f>"299520210531144154113491"</f>
        <v>299520210531144154113491</v>
      </c>
      <c r="C78" s="5" t="s">
        <v>6</v>
      </c>
      <c r="D78" s="5" t="str">
        <f>"刘玮"</f>
        <v>刘玮</v>
      </c>
      <c r="E78" s="5" t="str">
        <f t="shared" si="2"/>
        <v>女</v>
      </c>
    </row>
    <row r="79" spans="1:5" ht="30" customHeight="1">
      <c r="A79" s="5">
        <v>77</v>
      </c>
      <c r="B79" s="5" t="str">
        <f>"299520210531161656113652"</f>
        <v>299520210531161656113652</v>
      </c>
      <c r="C79" s="5" t="s">
        <v>6</v>
      </c>
      <c r="D79" s="5" t="str">
        <f>"闵红静"</f>
        <v>闵红静</v>
      </c>
      <c r="E79" s="5" t="str">
        <f t="shared" si="2"/>
        <v>女</v>
      </c>
    </row>
    <row r="80" spans="1:5" ht="30" customHeight="1">
      <c r="A80" s="5">
        <v>78</v>
      </c>
      <c r="B80" s="5" t="str">
        <f>"299520210531161943113653"</f>
        <v>299520210531161943113653</v>
      </c>
      <c r="C80" s="5" t="s">
        <v>6</v>
      </c>
      <c r="D80" s="5" t="str">
        <f>"费小玲"</f>
        <v>费小玲</v>
      </c>
      <c r="E80" s="5" t="str">
        <f t="shared" si="2"/>
        <v>女</v>
      </c>
    </row>
    <row r="81" spans="1:5" ht="30" customHeight="1">
      <c r="A81" s="5">
        <v>79</v>
      </c>
      <c r="B81" s="5" t="str">
        <f>"299520210527154720109488"</f>
        <v>299520210527154720109488</v>
      </c>
      <c r="C81" s="5" t="s">
        <v>6</v>
      </c>
      <c r="D81" s="5" t="str">
        <f>"黎小雪"</f>
        <v>黎小雪</v>
      </c>
      <c r="E81" s="5" t="str">
        <f t="shared" si="2"/>
        <v>女</v>
      </c>
    </row>
    <row r="82" spans="1:5" ht="30" customHeight="1">
      <c r="A82" s="5">
        <v>80</v>
      </c>
      <c r="B82" s="5" t="str">
        <f>"299520210531163703113678"</f>
        <v>299520210531163703113678</v>
      </c>
      <c r="C82" s="5" t="s">
        <v>6</v>
      </c>
      <c r="D82" s="5" t="str">
        <f>"王向莹"</f>
        <v>王向莹</v>
      </c>
      <c r="E82" s="5" t="str">
        <f t="shared" si="2"/>
        <v>女</v>
      </c>
    </row>
    <row r="83" spans="1:5" ht="30" customHeight="1">
      <c r="A83" s="5">
        <v>81</v>
      </c>
      <c r="B83" s="5" t="str">
        <f>"299520210525090434104271"</f>
        <v>299520210525090434104271</v>
      </c>
      <c r="C83" s="5" t="s">
        <v>7</v>
      </c>
      <c r="D83" s="5" t="str">
        <f>"黄丽珍"</f>
        <v>黄丽珍</v>
      </c>
      <c r="E83" s="5" t="str">
        <f t="shared" si="2"/>
        <v>女</v>
      </c>
    </row>
    <row r="84" spans="1:5" ht="30" customHeight="1">
      <c r="A84" s="5">
        <v>82</v>
      </c>
      <c r="B84" s="5" t="str">
        <f>"299520210525090853104298"</f>
        <v>299520210525090853104298</v>
      </c>
      <c r="C84" s="5" t="s">
        <v>7</v>
      </c>
      <c r="D84" s="5" t="str">
        <f>"冯迷迷"</f>
        <v>冯迷迷</v>
      </c>
      <c r="E84" s="5" t="str">
        <f t="shared" si="2"/>
        <v>女</v>
      </c>
    </row>
    <row r="85" spans="1:5" ht="30" customHeight="1">
      <c r="A85" s="5">
        <v>83</v>
      </c>
      <c r="B85" s="5" t="str">
        <f>"299520210525091046104314"</f>
        <v>299520210525091046104314</v>
      </c>
      <c r="C85" s="5" t="s">
        <v>7</v>
      </c>
      <c r="D85" s="5" t="str">
        <f>"王迎"</f>
        <v>王迎</v>
      </c>
      <c r="E85" s="5" t="str">
        <f t="shared" si="2"/>
        <v>女</v>
      </c>
    </row>
    <row r="86" spans="1:5" ht="30" customHeight="1">
      <c r="A86" s="5">
        <v>84</v>
      </c>
      <c r="B86" s="5" t="str">
        <f>"299520210525091218104325"</f>
        <v>299520210525091218104325</v>
      </c>
      <c r="C86" s="5" t="s">
        <v>7</v>
      </c>
      <c r="D86" s="5" t="str">
        <f>"廖玛莹"</f>
        <v>廖玛莹</v>
      </c>
      <c r="E86" s="5" t="str">
        <f t="shared" si="2"/>
        <v>女</v>
      </c>
    </row>
    <row r="87" spans="1:5" ht="30" customHeight="1">
      <c r="A87" s="5">
        <v>85</v>
      </c>
      <c r="B87" s="5" t="str">
        <f>"299520210525091538104344"</f>
        <v>299520210525091538104344</v>
      </c>
      <c r="C87" s="5" t="s">
        <v>7</v>
      </c>
      <c r="D87" s="5" t="str">
        <f>"王意然"</f>
        <v>王意然</v>
      </c>
      <c r="E87" s="5" t="str">
        <f t="shared" si="2"/>
        <v>女</v>
      </c>
    </row>
    <row r="88" spans="1:5" ht="30" customHeight="1">
      <c r="A88" s="5">
        <v>86</v>
      </c>
      <c r="B88" s="5" t="str">
        <f>"299520210525091640104349"</f>
        <v>299520210525091640104349</v>
      </c>
      <c r="C88" s="5" t="s">
        <v>7</v>
      </c>
      <c r="D88" s="5" t="str">
        <f>"陈晓敏"</f>
        <v>陈晓敏</v>
      </c>
      <c r="E88" s="5" t="str">
        <f t="shared" si="2"/>
        <v>女</v>
      </c>
    </row>
    <row r="89" spans="1:5" ht="30" customHeight="1">
      <c r="A89" s="5">
        <v>87</v>
      </c>
      <c r="B89" s="5" t="str">
        <f>"299520210525092108104376"</f>
        <v>299520210525092108104376</v>
      </c>
      <c r="C89" s="5" t="s">
        <v>7</v>
      </c>
      <c r="D89" s="5" t="str">
        <f>"胡金虹"</f>
        <v>胡金虹</v>
      </c>
      <c r="E89" s="5" t="str">
        <f t="shared" si="2"/>
        <v>女</v>
      </c>
    </row>
    <row r="90" spans="1:5" ht="30" customHeight="1">
      <c r="A90" s="5">
        <v>88</v>
      </c>
      <c r="B90" s="5" t="str">
        <f>"299520210525092437104396"</f>
        <v>299520210525092437104396</v>
      </c>
      <c r="C90" s="5" t="s">
        <v>7</v>
      </c>
      <c r="D90" s="5" t="str">
        <f>"林曼玉"</f>
        <v>林曼玉</v>
      </c>
      <c r="E90" s="5" t="str">
        <f t="shared" si="2"/>
        <v>女</v>
      </c>
    </row>
    <row r="91" spans="1:5" ht="30" customHeight="1">
      <c r="A91" s="5">
        <v>89</v>
      </c>
      <c r="B91" s="5" t="str">
        <f>"299520210525092736104411"</f>
        <v>299520210525092736104411</v>
      </c>
      <c r="C91" s="5" t="s">
        <v>7</v>
      </c>
      <c r="D91" s="5" t="str">
        <f>"李秋兑"</f>
        <v>李秋兑</v>
      </c>
      <c r="E91" s="5" t="str">
        <f t="shared" si="2"/>
        <v>女</v>
      </c>
    </row>
    <row r="92" spans="1:5" ht="30" customHeight="1">
      <c r="A92" s="5">
        <v>90</v>
      </c>
      <c r="B92" s="5" t="str">
        <f>"299520210525092757104416"</f>
        <v>299520210525092757104416</v>
      </c>
      <c r="C92" s="5" t="s">
        <v>7</v>
      </c>
      <c r="D92" s="5" t="str">
        <f>"陈世风"</f>
        <v>陈世风</v>
      </c>
      <c r="E92" s="5" t="str">
        <f t="shared" si="2"/>
        <v>女</v>
      </c>
    </row>
    <row r="93" spans="1:5" ht="30" customHeight="1">
      <c r="A93" s="5">
        <v>91</v>
      </c>
      <c r="B93" s="5" t="str">
        <f>"299520210525093345104442"</f>
        <v>299520210525093345104442</v>
      </c>
      <c r="C93" s="5" t="s">
        <v>7</v>
      </c>
      <c r="D93" s="5" t="str">
        <f>"周燕琼"</f>
        <v>周燕琼</v>
      </c>
      <c r="E93" s="5" t="str">
        <f t="shared" si="2"/>
        <v>女</v>
      </c>
    </row>
    <row r="94" spans="1:5" ht="30" customHeight="1">
      <c r="A94" s="5">
        <v>92</v>
      </c>
      <c r="B94" s="5" t="str">
        <f>"299520210525093600104456"</f>
        <v>299520210525093600104456</v>
      </c>
      <c r="C94" s="5" t="s">
        <v>7</v>
      </c>
      <c r="D94" s="5" t="str">
        <f>"吴宝怡"</f>
        <v>吴宝怡</v>
      </c>
      <c r="E94" s="5" t="str">
        <f t="shared" si="2"/>
        <v>女</v>
      </c>
    </row>
    <row r="95" spans="1:5" ht="30" customHeight="1">
      <c r="A95" s="5">
        <v>93</v>
      </c>
      <c r="B95" s="5" t="str">
        <f>"299520210525093705104462"</f>
        <v>299520210525093705104462</v>
      </c>
      <c r="C95" s="5" t="s">
        <v>7</v>
      </c>
      <c r="D95" s="5" t="str">
        <f>"凌菲菲"</f>
        <v>凌菲菲</v>
      </c>
      <c r="E95" s="5" t="str">
        <f t="shared" si="2"/>
        <v>女</v>
      </c>
    </row>
    <row r="96" spans="1:5" ht="30" customHeight="1">
      <c r="A96" s="5">
        <v>94</v>
      </c>
      <c r="B96" s="5" t="str">
        <f>"299520210525093806104471"</f>
        <v>299520210525093806104471</v>
      </c>
      <c r="C96" s="5" t="s">
        <v>7</v>
      </c>
      <c r="D96" s="5" t="str">
        <f>"卢章虹"</f>
        <v>卢章虹</v>
      </c>
      <c r="E96" s="5" t="str">
        <f t="shared" si="2"/>
        <v>女</v>
      </c>
    </row>
    <row r="97" spans="1:5" ht="30" customHeight="1">
      <c r="A97" s="5">
        <v>95</v>
      </c>
      <c r="B97" s="5" t="str">
        <f>"299520210525094140104486"</f>
        <v>299520210525094140104486</v>
      </c>
      <c r="C97" s="5" t="s">
        <v>7</v>
      </c>
      <c r="D97" s="5" t="str">
        <f>"李会菱"</f>
        <v>李会菱</v>
      </c>
      <c r="E97" s="5" t="str">
        <f t="shared" si="2"/>
        <v>女</v>
      </c>
    </row>
    <row r="98" spans="1:5" ht="30" customHeight="1">
      <c r="A98" s="5">
        <v>96</v>
      </c>
      <c r="B98" s="5" t="str">
        <f>"299520210525094241104495"</f>
        <v>299520210525094241104495</v>
      </c>
      <c r="C98" s="5" t="s">
        <v>7</v>
      </c>
      <c r="D98" s="5" t="str">
        <f>"刘君"</f>
        <v>刘君</v>
      </c>
      <c r="E98" s="5" t="str">
        <f t="shared" si="2"/>
        <v>女</v>
      </c>
    </row>
    <row r="99" spans="1:5" ht="30" customHeight="1">
      <c r="A99" s="5">
        <v>97</v>
      </c>
      <c r="B99" s="5" t="str">
        <f>"299520210525094321104505"</f>
        <v>299520210525094321104505</v>
      </c>
      <c r="C99" s="5" t="s">
        <v>7</v>
      </c>
      <c r="D99" s="5" t="str">
        <f>"梁玉"</f>
        <v>梁玉</v>
      </c>
      <c r="E99" s="5" t="str">
        <f t="shared" si="2"/>
        <v>女</v>
      </c>
    </row>
    <row r="100" spans="1:5" ht="30" customHeight="1">
      <c r="A100" s="5">
        <v>98</v>
      </c>
      <c r="B100" s="5" t="str">
        <f>"299520210525095140104549"</f>
        <v>299520210525095140104549</v>
      </c>
      <c r="C100" s="5" t="s">
        <v>7</v>
      </c>
      <c r="D100" s="5" t="str">
        <f>"陈丹"</f>
        <v>陈丹</v>
      </c>
      <c r="E100" s="5" t="str">
        <f t="shared" si="2"/>
        <v>女</v>
      </c>
    </row>
    <row r="101" spans="1:5" ht="30" customHeight="1">
      <c r="A101" s="5">
        <v>99</v>
      </c>
      <c r="B101" s="5" t="str">
        <f>"299520210525095148104552"</f>
        <v>299520210525095148104552</v>
      </c>
      <c r="C101" s="5" t="s">
        <v>7</v>
      </c>
      <c r="D101" s="5" t="str">
        <f>"周良鸳"</f>
        <v>周良鸳</v>
      </c>
      <c r="E101" s="5" t="str">
        <f t="shared" si="2"/>
        <v>女</v>
      </c>
    </row>
    <row r="102" spans="1:5" ht="30" customHeight="1">
      <c r="A102" s="5">
        <v>100</v>
      </c>
      <c r="B102" s="5" t="str">
        <f>"299520210525095333104562"</f>
        <v>299520210525095333104562</v>
      </c>
      <c r="C102" s="5" t="s">
        <v>7</v>
      </c>
      <c r="D102" s="5" t="str">
        <f>"蔡亚会"</f>
        <v>蔡亚会</v>
      </c>
      <c r="E102" s="5" t="str">
        <f t="shared" si="2"/>
        <v>女</v>
      </c>
    </row>
    <row r="103" spans="1:5" ht="30" customHeight="1">
      <c r="A103" s="5">
        <v>101</v>
      </c>
      <c r="B103" s="5" t="str">
        <f>"299520210525095655104585"</f>
        <v>299520210525095655104585</v>
      </c>
      <c r="C103" s="5" t="s">
        <v>7</v>
      </c>
      <c r="D103" s="5" t="str">
        <f>"王妮"</f>
        <v>王妮</v>
      </c>
      <c r="E103" s="5" t="str">
        <f t="shared" si="2"/>
        <v>女</v>
      </c>
    </row>
    <row r="104" spans="1:5" ht="30" customHeight="1">
      <c r="A104" s="5">
        <v>102</v>
      </c>
      <c r="B104" s="5" t="str">
        <f>"299520210525095825104593"</f>
        <v>299520210525095825104593</v>
      </c>
      <c r="C104" s="5" t="s">
        <v>7</v>
      </c>
      <c r="D104" s="5" t="str">
        <f>"蔡孟丽"</f>
        <v>蔡孟丽</v>
      </c>
      <c r="E104" s="5" t="str">
        <f t="shared" si="2"/>
        <v>女</v>
      </c>
    </row>
    <row r="105" spans="1:5" ht="30" customHeight="1">
      <c r="A105" s="5">
        <v>103</v>
      </c>
      <c r="B105" s="5" t="str">
        <f>"299520210525100430104621"</f>
        <v>299520210525100430104621</v>
      </c>
      <c r="C105" s="5" t="s">
        <v>7</v>
      </c>
      <c r="D105" s="5" t="str">
        <f>"邓颖菲"</f>
        <v>邓颖菲</v>
      </c>
      <c r="E105" s="5" t="str">
        <f t="shared" si="2"/>
        <v>女</v>
      </c>
    </row>
    <row r="106" spans="1:5" ht="30" customHeight="1">
      <c r="A106" s="5">
        <v>104</v>
      </c>
      <c r="B106" s="5" t="str">
        <f>"299520210525100438104622"</f>
        <v>299520210525100438104622</v>
      </c>
      <c r="C106" s="5" t="s">
        <v>7</v>
      </c>
      <c r="D106" s="5" t="str">
        <f>"郑伟兰"</f>
        <v>郑伟兰</v>
      </c>
      <c r="E106" s="5" t="str">
        <f t="shared" si="2"/>
        <v>女</v>
      </c>
    </row>
    <row r="107" spans="1:5" ht="30" customHeight="1">
      <c r="A107" s="5">
        <v>105</v>
      </c>
      <c r="B107" s="5" t="str">
        <f>"299520210525100442104623"</f>
        <v>299520210525100442104623</v>
      </c>
      <c r="C107" s="5" t="s">
        <v>7</v>
      </c>
      <c r="D107" s="5" t="str">
        <f>"李建丹"</f>
        <v>李建丹</v>
      </c>
      <c r="E107" s="5" t="str">
        <f t="shared" si="2"/>
        <v>女</v>
      </c>
    </row>
    <row r="108" spans="1:5" ht="30" customHeight="1">
      <c r="A108" s="5">
        <v>106</v>
      </c>
      <c r="B108" s="5" t="str">
        <f>"299520210525100450104628"</f>
        <v>299520210525100450104628</v>
      </c>
      <c r="C108" s="5" t="s">
        <v>7</v>
      </c>
      <c r="D108" s="5" t="str">
        <f>"符玉联"</f>
        <v>符玉联</v>
      </c>
      <c r="E108" s="5" t="str">
        <f t="shared" si="2"/>
        <v>女</v>
      </c>
    </row>
    <row r="109" spans="1:5" ht="30" customHeight="1">
      <c r="A109" s="5">
        <v>107</v>
      </c>
      <c r="B109" s="5" t="str">
        <f>"299520210525100722104642"</f>
        <v>299520210525100722104642</v>
      </c>
      <c r="C109" s="5" t="s">
        <v>7</v>
      </c>
      <c r="D109" s="5" t="str">
        <f>"符夏"</f>
        <v>符夏</v>
      </c>
      <c r="E109" s="5" t="str">
        <f t="shared" si="2"/>
        <v>女</v>
      </c>
    </row>
    <row r="110" spans="1:5" ht="30" customHeight="1">
      <c r="A110" s="5">
        <v>108</v>
      </c>
      <c r="B110" s="5" t="str">
        <f>"299520210525101052104659"</f>
        <v>299520210525101052104659</v>
      </c>
      <c r="C110" s="5" t="s">
        <v>7</v>
      </c>
      <c r="D110" s="5" t="str">
        <f>"许林妹"</f>
        <v>许林妹</v>
      </c>
      <c r="E110" s="5" t="str">
        <f t="shared" si="2"/>
        <v>女</v>
      </c>
    </row>
    <row r="111" spans="1:5" ht="30" customHeight="1">
      <c r="A111" s="5">
        <v>109</v>
      </c>
      <c r="B111" s="5" t="str">
        <f>"299520210525101538104686"</f>
        <v>299520210525101538104686</v>
      </c>
      <c r="C111" s="5" t="s">
        <v>7</v>
      </c>
      <c r="D111" s="5" t="str">
        <f>"张丹"</f>
        <v>张丹</v>
      </c>
      <c r="E111" s="5" t="str">
        <f t="shared" si="2"/>
        <v>女</v>
      </c>
    </row>
    <row r="112" spans="1:5" ht="30" customHeight="1">
      <c r="A112" s="5">
        <v>110</v>
      </c>
      <c r="B112" s="5" t="str">
        <f>"299520210525101720104703"</f>
        <v>299520210525101720104703</v>
      </c>
      <c r="C112" s="5" t="s">
        <v>7</v>
      </c>
      <c r="D112" s="5" t="str">
        <f>"唐小妹"</f>
        <v>唐小妹</v>
      </c>
      <c r="E112" s="5" t="str">
        <f t="shared" si="2"/>
        <v>女</v>
      </c>
    </row>
    <row r="113" spans="1:5" ht="30" customHeight="1">
      <c r="A113" s="5">
        <v>111</v>
      </c>
      <c r="B113" s="5" t="str">
        <f>"299520210525101754104706"</f>
        <v>299520210525101754104706</v>
      </c>
      <c r="C113" s="5" t="s">
        <v>7</v>
      </c>
      <c r="D113" s="5" t="str">
        <f>"梁薇"</f>
        <v>梁薇</v>
      </c>
      <c r="E113" s="5" t="str">
        <f t="shared" si="2"/>
        <v>女</v>
      </c>
    </row>
    <row r="114" spans="1:5" ht="30" customHeight="1">
      <c r="A114" s="5">
        <v>112</v>
      </c>
      <c r="B114" s="5" t="str">
        <f>"299520210525101943104714"</f>
        <v>299520210525101943104714</v>
      </c>
      <c r="C114" s="5" t="s">
        <v>7</v>
      </c>
      <c r="D114" s="5" t="str">
        <f>"林燕果"</f>
        <v>林燕果</v>
      </c>
      <c r="E114" s="5" t="str">
        <f t="shared" si="2"/>
        <v>女</v>
      </c>
    </row>
    <row r="115" spans="1:5" ht="30" customHeight="1">
      <c r="A115" s="5">
        <v>113</v>
      </c>
      <c r="B115" s="5" t="str">
        <f>"299520210525102103104725"</f>
        <v>299520210525102103104725</v>
      </c>
      <c r="C115" s="5" t="s">
        <v>7</v>
      </c>
      <c r="D115" s="5" t="str">
        <f>"黄小芳"</f>
        <v>黄小芳</v>
      </c>
      <c r="E115" s="5" t="str">
        <f t="shared" si="2"/>
        <v>女</v>
      </c>
    </row>
    <row r="116" spans="1:5" ht="30" customHeight="1">
      <c r="A116" s="5">
        <v>114</v>
      </c>
      <c r="B116" s="5" t="str">
        <f>"299520210525102148104726"</f>
        <v>299520210525102148104726</v>
      </c>
      <c r="C116" s="5" t="s">
        <v>7</v>
      </c>
      <c r="D116" s="5" t="str">
        <f>"黄露"</f>
        <v>黄露</v>
      </c>
      <c r="E116" s="5" t="str">
        <f t="shared" si="2"/>
        <v>女</v>
      </c>
    </row>
    <row r="117" spans="1:5" ht="30" customHeight="1">
      <c r="A117" s="5">
        <v>115</v>
      </c>
      <c r="B117" s="5" t="str">
        <f>"299520210525102151104727"</f>
        <v>299520210525102151104727</v>
      </c>
      <c r="C117" s="5" t="s">
        <v>7</v>
      </c>
      <c r="D117" s="5" t="str">
        <f>"王娇"</f>
        <v>王娇</v>
      </c>
      <c r="E117" s="5" t="str">
        <f t="shared" si="2"/>
        <v>女</v>
      </c>
    </row>
    <row r="118" spans="1:5" ht="30" customHeight="1">
      <c r="A118" s="5">
        <v>116</v>
      </c>
      <c r="B118" s="5" t="str">
        <f>"299520210525102211104732"</f>
        <v>299520210525102211104732</v>
      </c>
      <c r="C118" s="5" t="s">
        <v>7</v>
      </c>
      <c r="D118" s="5" t="str">
        <f>"黄惠娴"</f>
        <v>黄惠娴</v>
      </c>
      <c r="E118" s="5" t="str">
        <f t="shared" si="2"/>
        <v>女</v>
      </c>
    </row>
    <row r="119" spans="1:5" ht="30" customHeight="1">
      <c r="A119" s="5">
        <v>117</v>
      </c>
      <c r="B119" s="5" t="str">
        <f>"299520210525102609104761"</f>
        <v>299520210525102609104761</v>
      </c>
      <c r="C119" s="5" t="s">
        <v>7</v>
      </c>
      <c r="D119" s="5" t="str">
        <f>"潘中璧"</f>
        <v>潘中璧</v>
      </c>
      <c r="E119" s="5" t="str">
        <f>"男"</f>
        <v>男</v>
      </c>
    </row>
    <row r="120" spans="1:5" ht="30" customHeight="1">
      <c r="A120" s="5">
        <v>118</v>
      </c>
      <c r="B120" s="5" t="str">
        <f>"299520210525103053104797"</f>
        <v>299520210525103053104797</v>
      </c>
      <c r="C120" s="5" t="s">
        <v>7</v>
      </c>
      <c r="D120" s="5" t="str">
        <f>"李庚芯"</f>
        <v>李庚芯</v>
      </c>
      <c r="E120" s="5" t="str">
        <f aca="true" t="shared" si="3" ref="E120:E157">"女"</f>
        <v>女</v>
      </c>
    </row>
    <row r="121" spans="1:5" ht="30" customHeight="1">
      <c r="A121" s="5">
        <v>119</v>
      </c>
      <c r="B121" s="5" t="str">
        <f>"299520210525103148104803"</f>
        <v>299520210525103148104803</v>
      </c>
      <c r="C121" s="5" t="s">
        <v>7</v>
      </c>
      <c r="D121" s="5" t="str">
        <f>"王静静"</f>
        <v>王静静</v>
      </c>
      <c r="E121" s="5" t="str">
        <f t="shared" si="3"/>
        <v>女</v>
      </c>
    </row>
    <row r="122" spans="1:5" ht="30" customHeight="1">
      <c r="A122" s="5">
        <v>120</v>
      </c>
      <c r="B122" s="5" t="str">
        <f>"299520210525103540104835"</f>
        <v>299520210525103540104835</v>
      </c>
      <c r="C122" s="5" t="s">
        <v>7</v>
      </c>
      <c r="D122" s="5" t="str">
        <f>"潘丽芳"</f>
        <v>潘丽芳</v>
      </c>
      <c r="E122" s="5" t="str">
        <f t="shared" si="3"/>
        <v>女</v>
      </c>
    </row>
    <row r="123" spans="1:5" ht="30" customHeight="1">
      <c r="A123" s="5">
        <v>121</v>
      </c>
      <c r="B123" s="5" t="str">
        <f>"299520210525103922104861"</f>
        <v>299520210525103922104861</v>
      </c>
      <c r="C123" s="5" t="s">
        <v>7</v>
      </c>
      <c r="D123" s="5" t="str">
        <f>"王玉斌"</f>
        <v>王玉斌</v>
      </c>
      <c r="E123" s="5" t="str">
        <f t="shared" si="3"/>
        <v>女</v>
      </c>
    </row>
    <row r="124" spans="1:5" ht="30" customHeight="1">
      <c r="A124" s="5">
        <v>122</v>
      </c>
      <c r="B124" s="5" t="str">
        <f>"299520210525105225104930"</f>
        <v>299520210525105225104930</v>
      </c>
      <c r="C124" s="5" t="s">
        <v>7</v>
      </c>
      <c r="D124" s="5" t="str">
        <f>"邹玲雨"</f>
        <v>邹玲雨</v>
      </c>
      <c r="E124" s="5" t="str">
        <f t="shared" si="3"/>
        <v>女</v>
      </c>
    </row>
    <row r="125" spans="1:5" ht="30" customHeight="1">
      <c r="A125" s="5">
        <v>123</v>
      </c>
      <c r="B125" s="5" t="str">
        <f>"299520210525105716104951"</f>
        <v>299520210525105716104951</v>
      </c>
      <c r="C125" s="5" t="s">
        <v>7</v>
      </c>
      <c r="D125" s="5" t="str">
        <f>"方小样"</f>
        <v>方小样</v>
      </c>
      <c r="E125" s="5" t="str">
        <f t="shared" si="3"/>
        <v>女</v>
      </c>
    </row>
    <row r="126" spans="1:5" ht="30" customHeight="1">
      <c r="A126" s="5">
        <v>124</v>
      </c>
      <c r="B126" s="5" t="str">
        <f>"299520210525105820104958"</f>
        <v>299520210525105820104958</v>
      </c>
      <c r="C126" s="5" t="s">
        <v>7</v>
      </c>
      <c r="D126" s="5" t="str">
        <f>"林咪咪"</f>
        <v>林咪咪</v>
      </c>
      <c r="E126" s="5" t="str">
        <f t="shared" si="3"/>
        <v>女</v>
      </c>
    </row>
    <row r="127" spans="1:5" ht="30" customHeight="1">
      <c r="A127" s="5">
        <v>125</v>
      </c>
      <c r="B127" s="5" t="str">
        <f>"299520210525110058104968"</f>
        <v>299520210525110058104968</v>
      </c>
      <c r="C127" s="5" t="s">
        <v>7</v>
      </c>
      <c r="D127" s="5" t="str">
        <f>"符思敏"</f>
        <v>符思敏</v>
      </c>
      <c r="E127" s="5" t="str">
        <f t="shared" si="3"/>
        <v>女</v>
      </c>
    </row>
    <row r="128" spans="1:5" ht="30" customHeight="1">
      <c r="A128" s="5">
        <v>126</v>
      </c>
      <c r="B128" s="5" t="str">
        <f>"299520210525110525104987"</f>
        <v>299520210525110525104987</v>
      </c>
      <c r="C128" s="5" t="s">
        <v>7</v>
      </c>
      <c r="D128" s="5" t="str">
        <f>"庄泰萍"</f>
        <v>庄泰萍</v>
      </c>
      <c r="E128" s="5" t="str">
        <f t="shared" si="3"/>
        <v>女</v>
      </c>
    </row>
    <row r="129" spans="1:5" ht="30" customHeight="1">
      <c r="A129" s="5">
        <v>127</v>
      </c>
      <c r="B129" s="5" t="str">
        <f>"299520210525110529104989"</f>
        <v>299520210525110529104989</v>
      </c>
      <c r="C129" s="5" t="s">
        <v>7</v>
      </c>
      <c r="D129" s="5" t="str">
        <f>"张石恩&amp;#8194;"</f>
        <v>张石恩&amp;#8194;</v>
      </c>
      <c r="E129" s="5" t="str">
        <f t="shared" si="3"/>
        <v>女</v>
      </c>
    </row>
    <row r="130" spans="1:5" ht="30" customHeight="1">
      <c r="A130" s="5">
        <v>128</v>
      </c>
      <c r="B130" s="5" t="str">
        <f>"299520210525111132105016"</f>
        <v>299520210525111132105016</v>
      </c>
      <c r="C130" s="5" t="s">
        <v>7</v>
      </c>
      <c r="D130" s="5" t="str">
        <f>"梁晓冬"</f>
        <v>梁晓冬</v>
      </c>
      <c r="E130" s="5" t="str">
        <f t="shared" si="3"/>
        <v>女</v>
      </c>
    </row>
    <row r="131" spans="1:5" ht="30" customHeight="1">
      <c r="A131" s="5">
        <v>129</v>
      </c>
      <c r="B131" s="5" t="str">
        <f>"299520210525111322105025"</f>
        <v>299520210525111322105025</v>
      </c>
      <c r="C131" s="5" t="s">
        <v>7</v>
      </c>
      <c r="D131" s="5" t="str">
        <f>"杨思"</f>
        <v>杨思</v>
      </c>
      <c r="E131" s="5" t="str">
        <f t="shared" si="3"/>
        <v>女</v>
      </c>
    </row>
    <row r="132" spans="1:5" ht="30" customHeight="1">
      <c r="A132" s="5">
        <v>130</v>
      </c>
      <c r="B132" s="5" t="str">
        <f>"299520210525111400105028"</f>
        <v>299520210525111400105028</v>
      </c>
      <c r="C132" s="5" t="s">
        <v>7</v>
      </c>
      <c r="D132" s="5" t="str">
        <f>"陈光彩"</f>
        <v>陈光彩</v>
      </c>
      <c r="E132" s="5" t="str">
        <f t="shared" si="3"/>
        <v>女</v>
      </c>
    </row>
    <row r="133" spans="1:5" ht="30" customHeight="1">
      <c r="A133" s="5">
        <v>131</v>
      </c>
      <c r="B133" s="5" t="str">
        <f>"299520210525111450105031"</f>
        <v>299520210525111450105031</v>
      </c>
      <c r="C133" s="5" t="s">
        <v>7</v>
      </c>
      <c r="D133" s="5" t="str">
        <f>"符倩瑜"</f>
        <v>符倩瑜</v>
      </c>
      <c r="E133" s="5" t="str">
        <f t="shared" si="3"/>
        <v>女</v>
      </c>
    </row>
    <row r="134" spans="1:5" ht="30" customHeight="1">
      <c r="A134" s="5">
        <v>132</v>
      </c>
      <c r="B134" s="5" t="str">
        <f>"299520210525111609105036"</f>
        <v>299520210525111609105036</v>
      </c>
      <c r="C134" s="5" t="s">
        <v>7</v>
      </c>
      <c r="D134" s="5" t="str">
        <f>"黄雪"</f>
        <v>黄雪</v>
      </c>
      <c r="E134" s="5" t="str">
        <f t="shared" si="3"/>
        <v>女</v>
      </c>
    </row>
    <row r="135" spans="1:5" ht="30" customHeight="1">
      <c r="A135" s="5">
        <v>133</v>
      </c>
      <c r="B135" s="5" t="str">
        <f>"299520210525111651105040"</f>
        <v>299520210525111651105040</v>
      </c>
      <c r="C135" s="5" t="s">
        <v>7</v>
      </c>
      <c r="D135" s="5" t="str">
        <f>"卢运双"</f>
        <v>卢运双</v>
      </c>
      <c r="E135" s="5" t="str">
        <f t="shared" si="3"/>
        <v>女</v>
      </c>
    </row>
    <row r="136" spans="1:5" ht="30" customHeight="1">
      <c r="A136" s="5">
        <v>134</v>
      </c>
      <c r="B136" s="5" t="str">
        <f>"299520210525111925105052"</f>
        <v>299520210525111925105052</v>
      </c>
      <c r="C136" s="5" t="s">
        <v>7</v>
      </c>
      <c r="D136" s="5" t="str">
        <f>"苏梦琪"</f>
        <v>苏梦琪</v>
      </c>
      <c r="E136" s="5" t="str">
        <f t="shared" si="3"/>
        <v>女</v>
      </c>
    </row>
    <row r="137" spans="1:5" ht="30" customHeight="1">
      <c r="A137" s="5">
        <v>135</v>
      </c>
      <c r="B137" s="5" t="str">
        <f>"299520210525112000105056"</f>
        <v>299520210525112000105056</v>
      </c>
      <c r="C137" s="5" t="s">
        <v>7</v>
      </c>
      <c r="D137" s="5" t="str">
        <f>"孟春爽"</f>
        <v>孟春爽</v>
      </c>
      <c r="E137" s="5" t="str">
        <f t="shared" si="3"/>
        <v>女</v>
      </c>
    </row>
    <row r="138" spans="1:5" ht="30" customHeight="1">
      <c r="A138" s="5">
        <v>136</v>
      </c>
      <c r="B138" s="5" t="str">
        <f>"299520210525112019105059"</f>
        <v>299520210525112019105059</v>
      </c>
      <c r="C138" s="5" t="s">
        <v>7</v>
      </c>
      <c r="D138" s="5" t="str">
        <f>"黄少丹"</f>
        <v>黄少丹</v>
      </c>
      <c r="E138" s="5" t="str">
        <f t="shared" si="3"/>
        <v>女</v>
      </c>
    </row>
    <row r="139" spans="1:5" ht="30" customHeight="1">
      <c r="A139" s="5">
        <v>137</v>
      </c>
      <c r="B139" s="5" t="str">
        <f>"299520210525112409105074"</f>
        <v>299520210525112409105074</v>
      </c>
      <c r="C139" s="5" t="s">
        <v>7</v>
      </c>
      <c r="D139" s="5" t="str">
        <f>"符吉姑"</f>
        <v>符吉姑</v>
      </c>
      <c r="E139" s="5" t="str">
        <f t="shared" si="3"/>
        <v>女</v>
      </c>
    </row>
    <row r="140" spans="1:5" ht="30" customHeight="1">
      <c r="A140" s="5">
        <v>138</v>
      </c>
      <c r="B140" s="5" t="str">
        <f>"299520210525112432105079"</f>
        <v>299520210525112432105079</v>
      </c>
      <c r="C140" s="5" t="s">
        <v>7</v>
      </c>
      <c r="D140" s="5" t="str">
        <f>"方玫瑰"</f>
        <v>方玫瑰</v>
      </c>
      <c r="E140" s="5" t="str">
        <f t="shared" si="3"/>
        <v>女</v>
      </c>
    </row>
    <row r="141" spans="1:5" ht="30" customHeight="1">
      <c r="A141" s="5">
        <v>139</v>
      </c>
      <c r="B141" s="5" t="str">
        <f>"299520210525112445105082"</f>
        <v>299520210525112445105082</v>
      </c>
      <c r="C141" s="5" t="s">
        <v>7</v>
      </c>
      <c r="D141" s="5" t="str">
        <f>"莫冰"</f>
        <v>莫冰</v>
      </c>
      <c r="E141" s="5" t="str">
        <f t="shared" si="3"/>
        <v>女</v>
      </c>
    </row>
    <row r="142" spans="1:5" ht="30" customHeight="1">
      <c r="A142" s="5">
        <v>140</v>
      </c>
      <c r="B142" s="5" t="str">
        <f>"299520210525112624105090"</f>
        <v>299520210525112624105090</v>
      </c>
      <c r="C142" s="5" t="s">
        <v>7</v>
      </c>
      <c r="D142" s="5" t="str">
        <f>"林娟"</f>
        <v>林娟</v>
      </c>
      <c r="E142" s="5" t="str">
        <f t="shared" si="3"/>
        <v>女</v>
      </c>
    </row>
    <row r="143" spans="1:5" ht="30" customHeight="1">
      <c r="A143" s="5">
        <v>141</v>
      </c>
      <c r="B143" s="5" t="str">
        <f>"299520210525112914105100"</f>
        <v>299520210525112914105100</v>
      </c>
      <c r="C143" s="5" t="s">
        <v>7</v>
      </c>
      <c r="D143" s="5" t="str">
        <f>"符小玉"</f>
        <v>符小玉</v>
      </c>
      <c r="E143" s="5" t="str">
        <f t="shared" si="3"/>
        <v>女</v>
      </c>
    </row>
    <row r="144" spans="1:5" ht="30" customHeight="1">
      <c r="A144" s="5">
        <v>142</v>
      </c>
      <c r="B144" s="5" t="str">
        <f>"299520210525113053105107"</f>
        <v>299520210525113053105107</v>
      </c>
      <c r="C144" s="5" t="s">
        <v>7</v>
      </c>
      <c r="D144" s="5" t="str">
        <f>"黄小妹"</f>
        <v>黄小妹</v>
      </c>
      <c r="E144" s="5" t="str">
        <f t="shared" si="3"/>
        <v>女</v>
      </c>
    </row>
    <row r="145" spans="1:5" ht="30" customHeight="1">
      <c r="A145" s="5">
        <v>143</v>
      </c>
      <c r="B145" s="5" t="str">
        <f>"299520210525113431105119"</f>
        <v>299520210525113431105119</v>
      </c>
      <c r="C145" s="5" t="s">
        <v>7</v>
      </c>
      <c r="D145" s="5" t="str">
        <f>"吴惠春"</f>
        <v>吴惠春</v>
      </c>
      <c r="E145" s="5" t="str">
        <f t="shared" si="3"/>
        <v>女</v>
      </c>
    </row>
    <row r="146" spans="1:5" ht="30" customHeight="1">
      <c r="A146" s="5">
        <v>144</v>
      </c>
      <c r="B146" s="5" t="str">
        <f>"299520210525113741105133"</f>
        <v>299520210525113741105133</v>
      </c>
      <c r="C146" s="5" t="s">
        <v>7</v>
      </c>
      <c r="D146" s="5" t="str">
        <f>"林君"</f>
        <v>林君</v>
      </c>
      <c r="E146" s="5" t="str">
        <f t="shared" si="3"/>
        <v>女</v>
      </c>
    </row>
    <row r="147" spans="1:5" ht="30" customHeight="1">
      <c r="A147" s="5">
        <v>145</v>
      </c>
      <c r="B147" s="5" t="str">
        <f>"299520210525113901105136"</f>
        <v>299520210525113901105136</v>
      </c>
      <c r="C147" s="5" t="s">
        <v>7</v>
      </c>
      <c r="D147" s="5" t="str">
        <f>"陈少花"</f>
        <v>陈少花</v>
      </c>
      <c r="E147" s="5" t="str">
        <f t="shared" si="3"/>
        <v>女</v>
      </c>
    </row>
    <row r="148" spans="1:5" ht="30" customHeight="1">
      <c r="A148" s="5">
        <v>146</v>
      </c>
      <c r="B148" s="5" t="str">
        <f>"299520210525113957105143"</f>
        <v>299520210525113957105143</v>
      </c>
      <c r="C148" s="5" t="s">
        <v>7</v>
      </c>
      <c r="D148" s="5" t="str">
        <f>"唐世天"</f>
        <v>唐世天</v>
      </c>
      <c r="E148" s="5" t="str">
        <f t="shared" si="3"/>
        <v>女</v>
      </c>
    </row>
    <row r="149" spans="1:5" ht="30" customHeight="1">
      <c r="A149" s="5">
        <v>147</v>
      </c>
      <c r="B149" s="5" t="str">
        <f>"299520210525114153105153"</f>
        <v>299520210525114153105153</v>
      </c>
      <c r="C149" s="5" t="s">
        <v>7</v>
      </c>
      <c r="D149" s="5" t="str">
        <f>"彭恋茵"</f>
        <v>彭恋茵</v>
      </c>
      <c r="E149" s="5" t="str">
        <f t="shared" si="3"/>
        <v>女</v>
      </c>
    </row>
    <row r="150" spans="1:5" ht="30" customHeight="1">
      <c r="A150" s="5">
        <v>148</v>
      </c>
      <c r="B150" s="5" t="str">
        <f>"299520210525114200105154"</f>
        <v>299520210525114200105154</v>
      </c>
      <c r="C150" s="5" t="s">
        <v>7</v>
      </c>
      <c r="D150" s="5" t="str">
        <f>"王小如"</f>
        <v>王小如</v>
      </c>
      <c r="E150" s="5" t="str">
        <f t="shared" si="3"/>
        <v>女</v>
      </c>
    </row>
    <row r="151" spans="1:5" ht="30" customHeight="1">
      <c r="A151" s="5">
        <v>149</v>
      </c>
      <c r="B151" s="5" t="str">
        <f>"299520210525114220105156"</f>
        <v>299520210525114220105156</v>
      </c>
      <c r="C151" s="5" t="s">
        <v>7</v>
      </c>
      <c r="D151" s="5" t="str">
        <f>"曾桂妃"</f>
        <v>曾桂妃</v>
      </c>
      <c r="E151" s="5" t="str">
        <f t="shared" si="3"/>
        <v>女</v>
      </c>
    </row>
    <row r="152" spans="1:5" ht="30" customHeight="1">
      <c r="A152" s="5">
        <v>150</v>
      </c>
      <c r="B152" s="5" t="str">
        <f>"299520210525114336105158"</f>
        <v>299520210525114336105158</v>
      </c>
      <c r="C152" s="5" t="s">
        <v>7</v>
      </c>
      <c r="D152" s="5" t="str">
        <f>"黄婷"</f>
        <v>黄婷</v>
      </c>
      <c r="E152" s="5" t="str">
        <f t="shared" si="3"/>
        <v>女</v>
      </c>
    </row>
    <row r="153" spans="1:5" ht="30" customHeight="1">
      <c r="A153" s="5">
        <v>151</v>
      </c>
      <c r="B153" s="5" t="str">
        <f>"299520210525114650105170"</f>
        <v>299520210525114650105170</v>
      </c>
      <c r="C153" s="5" t="s">
        <v>7</v>
      </c>
      <c r="D153" s="5" t="str">
        <f>"王谣云"</f>
        <v>王谣云</v>
      </c>
      <c r="E153" s="5" t="str">
        <f t="shared" si="3"/>
        <v>女</v>
      </c>
    </row>
    <row r="154" spans="1:5" ht="30" customHeight="1">
      <c r="A154" s="5">
        <v>152</v>
      </c>
      <c r="B154" s="5" t="str">
        <f>"299520210525114740105173"</f>
        <v>299520210525114740105173</v>
      </c>
      <c r="C154" s="5" t="s">
        <v>7</v>
      </c>
      <c r="D154" s="5" t="str">
        <f>"郑幸羊"</f>
        <v>郑幸羊</v>
      </c>
      <c r="E154" s="5" t="str">
        <f t="shared" si="3"/>
        <v>女</v>
      </c>
    </row>
    <row r="155" spans="1:5" ht="30" customHeight="1">
      <c r="A155" s="5">
        <v>153</v>
      </c>
      <c r="B155" s="5" t="str">
        <f>"299520210525114836105179"</f>
        <v>299520210525114836105179</v>
      </c>
      <c r="C155" s="5" t="s">
        <v>7</v>
      </c>
      <c r="D155" s="5" t="str">
        <f>"张伟波"</f>
        <v>张伟波</v>
      </c>
      <c r="E155" s="5" t="str">
        <f t="shared" si="3"/>
        <v>女</v>
      </c>
    </row>
    <row r="156" spans="1:5" ht="30" customHeight="1">
      <c r="A156" s="5">
        <v>154</v>
      </c>
      <c r="B156" s="5" t="str">
        <f>"299520210525115035105186"</f>
        <v>299520210525115035105186</v>
      </c>
      <c r="C156" s="5" t="s">
        <v>7</v>
      </c>
      <c r="D156" s="5" t="str">
        <f>"陈晓君"</f>
        <v>陈晓君</v>
      </c>
      <c r="E156" s="5" t="str">
        <f t="shared" si="3"/>
        <v>女</v>
      </c>
    </row>
    <row r="157" spans="1:5" ht="30" customHeight="1">
      <c r="A157" s="5">
        <v>155</v>
      </c>
      <c r="B157" s="5" t="str">
        <f>"299520210525115103105188"</f>
        <v>299520210525115103105188</v>
      </c>
      <c r="C157" s="5" t="s">
        <v>7</v>
      </c>
      <c r="D157" s="5" t="str">
        <f>"赵承素"</f>
        <v>赵承素</v>
      </c>
      <c r="E157" s="5" t="str">
        <f t="shared" si="3"/>
        <v>女</v>
      </c>
    </row>
    <row r="158" spans="1:5" ht="30" customHeight="1">
      <c r="A158" s="5">
        <v>156</v>
      </c>
      <c r="B158" s="5" t="str">
        <f>"299520210525115223105196"</f>
        <v>299520210525115223105196</v>
      </c>
      <c r="C158" s="5" t="s">
        <v>7</v>
      </c>
      <c r="D158" s="5" t="str">
        <f>"谢博"</f>
        <v>谢博</v>
      </c>
      <c r="E158" s="5" t="str">
        <f>"男"</f>
        <v>男</v>
      </c>
    </row>
    <row r="159" spans="1:5" ht="30" customHeight="1">
      <c r="A159" s="5">
        <v>157</v>
      </c>
      <c r="B159" s="5" t="str">
        <f>"299520210525115437105204"</f>
        <v>299520210525115437105204</v>
      </c>
      <c r="C159" s="5" t="s">
        <v>7</v>
      </c>
      <c r="D159" s="5" t="str">
        <f>"吴华恋"</f>
        <v>吴华恋</v>
      </c>
      <c r="E159" s="5" t="str">
        <f aca="true" t="shared" si="4" ref="E159:E222">"女"</f>
        <v>女</v>
      </c>
    </row>
    <row r="160" spans="1:5" ht="30" customHeight="1">
      <c r="A160" s="5">
        <v>158</v>
      </c>
      <c r="B160" s="5" t="str">
        <f>"299520210525115534105208"</f>
        <v>299520210525115534105208</v>
      </c>
      <c r="C160" s="5" t="s">
        <v>7</v>
      </c>
      <c r="D160" s="5" t="str">
        <f>"符芳娟"</f>
        <v>符芳娟</v>
      </c>
      <c r="E160" s="5" t="str">
        <f t="shared" si="4"/>
        <v>女</v>
      </c>
    </row>
    <row r="161" spans="1:5" ht="30" customHeight="1">
      <c r="A161" s="5">
        <v>159</v>
      </c>
      <c r="B161" s="5" t="str">
        <f>"299520210525115606105211"</f>
        <v>299520210525115606105211</v>
      </c>
      <c r="C161" s="5" t="s">
        <v>7</v>
      </c>
      <c r="D161" s="5" t="str">
        <f>"陈颖湄"</f>
        <v>陈颖湄</v>
      </c>
      <c r="E161" s="5" t="str">
        <f t="shared" si="4"/>
        <v>女</v>
      </c>
    </row>
    <row r="162" spans="1:5" ht="30" customHeight="1">
      <c r="A162" s="5">
        <v>160</v>
      </c>
      <c r="B162" s="5" t="str">
        <f>"299520210525115945105224"</f>
        <v>299520210525115945105224</v>
      </c>
      <c r="C162" s="5" t="s">
        <v>7</v>
      </c>
      <c r="D162" s="5" t="str">
        <f>"林海英"</f>
        <v>林海英</v>
      </c>
      <c r="E162" s="5" t="str">
        <f t="shared" si="4"/>
        <v>女</v>
      </c>
    </row>
    <row r="163" spans="1:5" ht="30" customHeight="1">
      <c r="A163" s="5">
        <v>161</v>
      </c>
      <c r="B163" s="5" t="str">
        <f>"299520210525120021105228"</f>
        <v>299520210525120021105228</v>
      </c>
      <c r="C163" s="5" t="s">
        <v>7</v>
      </c>
      <c r="D163" s="5" t="str">
        <f>"陈蕾"</f>
        <v>陈蕾</v>
      </c>
      <c r="E163" s="5" t="str">
        <f t="shared" si="4"/>
        <v>女</v>
      </c>
    </row>
    <row r="164" spans="1:5" ht="30" customHeight="1">
      <c r="A164" s="5">
        <v>162</v>
      </c>
      <c r="B164" s="5" t="str">
        <f>"299520210525120132105234"</f>
        <v>299520210525120132105234</v>
      </c>
      <c r="C164" s="5" t="s">
        <v>7</v>
      </c>
      <c r="D164" s="5" t="str">
        <f>"郑乐乐"</f>
        <v>郑乐乐</v>
      </c>
      <c r="E164" s="5" t="str">
        <f t="shared" si="4"/>
        <v>女</v>
      </c>
    </row>
    <row r="165" spans="1:5" ht="30" customHeight="1">
      <c r="A165" s="5">
        <v>163</v>
      </c>
      <c r="B165" s="5" t="str">
        <f>"299520210525120207105235"</f>
        <v>299520210525120207105235</v>
      </c>
      <c r="C165" s="5" t="s">
        <v>7</v>
      </c>
      <c r="D165" s="5" t="str">
        <f>"王方霞"</f>
        <v>王方霞</v>
      </c>
      <c r="E165" s="5" t="str">
        <f t="shared" si="4"/>
        <v>女</v>
      </c>
    </row>
    <row r="166" spans="1:5" ht="30" customHeight="1">
      <c r="A166" s="5">
        <v>164</v>
      </c>
      <c r="B166" s="5" t="str">
        <f>"299520210525120219105236"</f>
        <v>299520210525120219105236</v>
      </c>
      <c r="C166" s="5" t="s">
        <v>7</v>
      </c>
      <c r="D166" s="5" t="str">
        <f>"符海珠"</f>
        <v>符海珠</v>
      </c>
      <c r="E166" s="5" t="str">
        <f t="shared" si="4"/>
        <v>女</v>
      </c>
    </row>
    <row r="167" spans="1:5" ht="30" customHeight="1">
      <c r="A167" s="5">
        <v>165</v>
      </c>
      <c r="B167" s="5" t="str">
        <f>"299520210525120259105239"</f>
        <v>299520210525120259105239</v>
      </c>
      <c r="C167" s="5" t="s">
        <v>7</v>
      </c>
      <c r="D167" s="5" t="str">
        <f>"余秋婷"</f>
        <v>余秋婷</v>
      </c>
      <c r="E167" s="5" t="str">
        <f t="shared" si="4"/>
        <v>女</v>
      </c>
    </row>
    <row r="168" spans="1:5" ht="30" customHeight="1">
      <c r="A168" s="5">
        <v>166</v>
      </c>
      <c r="B168" s="5" t="str">
        <f>"299520210525120306105240"</f>
        <v>299520210525120306105240</v>
      </c>
      <c r="C168" s="5" t="s">
        <v>7</v>
      </c>
      <c r="D168" s="5" t="str">
        <f>"钟昌苹"</f>
        <v>钟昌苹</v>
      </c>
      <c r="E168" s="5" t="str">
        <f t="shared" si="4"/>
        <v>女</v>
      </c>
    </row>
    <row r="169" spans="1:5" ht="30" customHeight="1">
      <c r="A169" s="5">
        <v>167</v>
      </c>
      <c r="B169" s="5" t="str">
        <f>"299520210525120355105243"</f>
        <v>299520210525120355105243</v>
      </c>
      <c r="C169" s="5" t="s">
        <v>7</v>
      </c>
      <c r="D169" s="5" t="str">
        <f>"许萧萧"</f>
        <v>许萧萧</v>
      </c>
      <c r="E169" s="5" t="str">
        <f t="shared" si="4"/>
        <v>女</v>
      </c>
    </row>
    <row r="170" spans="1:5" ht="30" customHeight="1">
      <c r="A170" s="5">
        <v>168</v>
      </c>
      <c r="B170" s="5" t="str">
        <f>"299520210525120426105245"</f>
        <v>299520210525120426105245</v>
      </c>
      <c r="C170" s="5" t="s">
        <v>7</v>
      </c>
      <c r="D170" s="5" t="str">
        <f>"张美微"</f>
        <v>张美微</v>
      </c>
      <c r="E170" s="5" t="str">
        <f t="shared" si="4"/>
        <v>女</v>
      </c>
    </row>
    <row r="171" spans="1:5" ht="30" customHeight="1">
      <c r="A171" s="5">
        <v>169</v>
      </c>
      <c r="B171" s="5" t="str">
        <f>"299520210525120610105251"</f>
        <v>299520210525120610105251</v>
      </c>
      <c r="C171" s="5" t="s">
        <v>7</v>
      </c>
      <c r="D171" s="5" t="str">
        <f>"李琼香"</f>
        <v>李琼香</v>
      </c>
      <c r="E171" s="5" t="str">
        <f t="shared" si="4"/>
        <v>女</v>
      </c>
    </row>
    <row r="172" spans="1:5" ht="30" customHeight="1">
      <c r="A172" s="5">
        <v>170</v>
      </c>
      <c r="B172" s="5" t="str">
        <f>"299520210525120718105256"</f>
        <v>299520210525120718105256</v>
      </c>
      <c r="C172" s="5" t="s">
        <v>7</v>
      </c>
      <c r="D172" s="5" t="str">
        <f>"黄小翠"</f>
        <v>黄小翠</v>
      </c>
      <c r="E172" s="5" t="str">
        <f t="shared" si="4"/>
        <v>女</v>
      </c>
    </row>
    <row r="173" spans="1:5" ht="30" customHeight="1">
      <c r="A173" s="5">
        <v>171</v>
      </c>
      <c r="B173" s="5" t="str">
        <f>"299520210525120841105259"</f>
        <v>299520210525120841105259</v>
      </c>
      <c r="C173" s="5" t="s">
        <v>7</v>
      </c>
      <c r="D173" s="5" t="str">
        <f>"庞娜娜"</f>
        <v>庞娜娜</v>
      </c>
      <c r="E173" s="5" t="str">
        <f t="shared" si="4"/>
        <v>女</v>
      </c>
    </row>
    <row r="174" spans="1:5" ht="30" customHeight="1">
      <c r="A174" s="5">
        <v>172</v>
      </c>
      <c r="B174" s="5" t="str">
        <f>"299520210525120929105262"</f>
        <v>299520210525120929105262</v>
      </c>
      <c r="C174" s="5" t="s">
        <v>7</v>
      </c>
      <c r="D174" s="5" t="str">
        <f>"王海萍"</f>
        <v>王海萍</v>
      </c>
      <c r="E174" s="5" t="str">
        <f t="shared" si="4"/>
        <v>女</v>
      </c>
    </row>
    <row r="175" spans="1:5" ht="30" customHeight="1">
      <c r="A175" s="5">
        <v>173</v>
      </c>
      <c r="B175" s="5" t="str">
        <f>"299520210525121012105264"</f>
        <v>299520210525121012105264</v>
      </c>
      <c r="C175" s="5" t="s">
        <v>7</v>
      </c>
      <c r="D175" s="5" t="str">
        <f>"王春艳"</f>
        <v>王春艳</v>
      </c>
      <c r="E175" s="5" t="str">
        <f t="shared" si="4"/>
        <v>女</v>
      </c>
    </row>
    <row r="176" spans="1:5" ht="30" customHeight="1">
      <c r="A176" s="5">
        <v>174</v>
      </c>
      <c r="B176" s="5" t="str">
        <f>"299520210525121203105271"</f>
        <v>299520210525121203105271</v>
      </c>
      <c r="C176" s="5" t="s">
        <v>7</v>
      </c>
      <c r="D176" s="5" t="str">
        <f>"林春艳"</f>
        <v>林春艳</v>
      </c>
      <c r="E176" s="5" t="str">
        <f t="shared" si="4"/>
        <v>女</v>
      </c>
    </row>
    <row r="177" spans="1:5" ht="30" customHeight="1">
      <c r="A177" s="5">
        <v>175</v>
      </c>
      <c r="B177" s="5" t="str">
        <f>"299520210525121217105272"</f>
        <v>299520210525121217105272</v>
      </c>
      <c r="C177" s="5" t="s">
        <v>7</v>
      </c>
      <c r="D177" s="5" t="str">
        <f>"郑海玉"</f>
        <v>郑海玉</v>
      </c>
      <c r="E177" s="5" t="str">
        <f t="shared" si="4"/>
        <v>女</v>
      </c>
    </row>
    <row r="178" spans="1:5" ht="30" customHeight="1">
      <c r="A178" s="5">
        <v>176</v>
      </c>
      <c r="B178" s="5" t="str">
        <f>"299520210525121301105277"</f>
        <v>299520210525121301105277</v>
      </c>
      <c r="C178" s="5" t="s">
        <v>7</v>
      </c>
      <c r="D178" s="5" t="str">
        <f>"陈月玲"</f>
        <v>陈月玲</v>
      </c>
      <c r="E178" s="5" t="str">
        <f t="shared" si="4"/>
        <v>女</v>
      </c>
    </row>
    <row r="179" spans="1:5" ht="30" customHeight="1">
      <c r="A179" s="5">
        <v>177</v>
      </c>
      <c r="B179" s="5" t="str">
        <f>"299520210525121448105283"</f>
        <v>299520210525121448105283</v>
      </c>
      <c r="C179" s="5" t="s">
        <v>7</v>
      </c>
      <c r="D179" s="5" t="str">
        <f>"吴彩虹"</f>
        <v>吴彩虹</v>
      </c>
      <c r="E179" s="5" t="str">
        <f t="shared" si="4"/>
        <v>女</v>
      </c>
    </row>
    <row r="180" spans="1:5" ht="30" customHeight="1">
      <c r="A180" s="5">
        <v>178</v>
      </c>
      <c r="B180" s="5" t="str">
        <f>"299520210525121503105285"</f>
        <v>299520210525121503105285</v>
      </c>
      <c r="C180" s="5" t="s">
        <v>7</v>
      </c>
      <c r="D180" s="5" t="str">
        <f>"陈心怡"</f>
        <v>陈心怡</v>
      </c>
      <c r="E180" s="5" t="str">
        <f t="shared" si="4"/>
        <v>女</v>
      </c>
    </row>
    <row r="181" spans="1:5" ht="30" customHeight="1">
      <c r="A181" s="5">
        <v>179</v>
      </c>
      <c r="B181" s="5" t="str">
        <f>"299520210525121639105291"</f>
        <v>299520210525121639105291</v>
      </c>
      <c r="C181" s="5" t="s">
        <v>7</v>
      </c>
      <c r="D181" s="5" t="str">
        <f>"陈吉瑜"</f>
        <v>陈吉瑜</v>
      </c>
      <c r="E181" s="5" t="str">
        <f t="shared" si="4"/>
        <v>女</v>
      </c>
    </row>
    <row r="182" spans="1:5" ht="30" customHeight="1">
      <c r="A182" s="5">
        <v>180</v>
      </c>
      <c r="B182" s="5" t="str">
        <f>"299520210525121934105298"</f>
        <v>299520210525121934105298</v>
      </c>
      <c r="C182" s="5" t="s">
        <v>7</v>
      </c>
      <c r="D182" s="5" t="str">
        <f>"陈慧芬"</f>
        <v>陈慧芬</v>
      </c>
      <c r="E182" s="5" t="str">
        <f t="shared" si="4"/>
        <v>女</v>
      </c>
    </row>
    <row r="183" spans="1:5" ht="30" customHeight="1">
      <c r="A183" s="5">
        <v>181</v>
      </c>
      <c r="B183" s="5" t="str">
        <f>"299520210525121935105299"</f>
        <v>299520210525121935105299</v>
      </c>
      <c r="C183" s="5" t="s">
        <v>7</v>
      </c>
      <c r="D183" s="5" t="str">
        <f>"韩若"</f>
        <v>韩若</v>
      </c>
      <c r="E183" s="5" t="str">
        <f t="shared" si="4"/>
        <v>女</v>
      </c>
    </row>
    <row r="184" spans="1:5" ht="30" customHeight="1">
      <c r="A184" s="5">
        <v>182</v>
      </c>
      <c r="B184" s="5" t="str">
        <f>"299520210525122109105303"</f>
        <v>299520210525122109105303</v>
      </c>
      <c r="C184" s="5" t="s">
        <v>7</v>
      </c>
      <c r="D184" s="5" t="str">
        <f>"陈凤珠"</f>
        <v>陈凤珠</v>
      </c>
      <c r="E184" s="5" t="str">
        <f t="shared" si="4"/>
        <v>女</v>
      </c>
    </row>
    <row r="185" spans="1:5" ht="30" customHeight="1">
      <c r="A185" s="5">
        <v>183</v>
      </c>
      <c r="B185" s="5" t="str">
        <f>"299520210525122318105308"</f>
        <v>299520210525122318105308</v>
      </c>
      <c r="C185" s="5" t="s">
        <v>7</v>
      </c>
      <c r="D185" s="5" t="str">
        <f>"黄江纯"</f>
        <v>黄江纯</v>
      </c>
      <c r="E185" s="5" t="str">
        <f t="shared" si="4"/>
        <v>女</v>
      </c>
    </row>
    <row r="186" spans="1:5" ht="30" customHeight="1">
      <c r="A186" s="5">
        <v>184</v>
      </c>
      <c r="B186" s="5" t="str">
        <f>"299520210525122333105311"</f>
        <v>299520210525122333105311</v>
      </c>
      <c r="C186" s="5" t="s">
        <v>7</v>
      </c>
      <c r="D186" s="5" t="str">
        <f>"陈琳"</f>
        <v>陈琳</v>
      </c>
      <c r="E186" s="5" t="str">
        <f t="shared" si="4"/>
        <v>女</v>
      </c>
    </row>
    <row r="187" spans="1:5" ht="30" customHeight="1">
      <c r="A187" s="5">
        <v>185</v>
      </c>
      <c r="B187" s="5" t="str">
        <f>"299520210525122729105321"</f>
        <v>299520210525122729105321</v>
      </c>
      <c r="C187" s="5" t="s">
        <v>7</v>
      </c>
      <c r="D187" s="5" t="str">
        <f>"陈冬虹"</f>
        <v>陈冬虹</v>
      </c>
      <c r="E187" s="5" t="str">
        <f t="shared" si="4"/>
        <v>女</v>
      </c>
    </row>
    <row r="188" spans="1:5" ht="30" customHeight="1">
      <c r="A188" s="5">
        <v>186</v>
      </c>
      <c r="B188" s="5" t="str">
        <f>"299520210525122818105326"</f>
        <v>299520210525122818105326</v>
      </c>
      <c r="C188" s="5" t="s">
        <v>7</v>
      </c>
      <c r="D188" s="5" t="str">
        <f>"孙芸"</f>
        <v>孙芸</v>
      </c>
      <c r="E188" s="5" t="str">
        <f t="shared" si="4"/>
        <v>女</v>
      </c>
    </row>
    <row r="189" spans="1:5" ht="30" customHeight="1">
      <c r="A189" s="5">
        <v>187</v>
      </c>
      <c r="B189" s="5" t="str">
        <f>"299520210525122836105328"</f>
        <v>299520210525122836105328</v>
      </c>
      <c r="C189" s="5" t="s">
        <v>7</v>
      </c>
      <c r="D189" s="5" t="str">
        <f>"王敏"</f>
        <v>王敏</v>
      </c>
      <c r="E189" s="5" t="str">
        <f t="shared" si="4"/>
        <v>女</v>
      </c>
    </row>
    <row r="190" spans="1:5" ht="30" customHeight="1">
      <c r="A190" s="5">
        <v>188</v>
      </c>
      <c r="B190" s="5" t="str">
        <f>"299520210525122856105330"</f>
        <v>299520210525122856105330</v>
      </c>
      <c r="C190" s="5" t="s">
        <v>7</v>
      </c>
      <c r="D190" s="5" t="str">
        <f>"符梅喜"</f>
        <v>符梅喜</v>
      </c>
      <c r="E190" s="5" t="str">
        <f t="shared" si="4"/>
        <v>女</v>
      </c>
    </row>
    <row r="191" spans="1:5" ht="30" customHeight="1">
      <c r="A191" s="5">
        <v>189</v>
      </c>
      <c r="B191" s="5" t="str">
        <f>"299520210525122907105331"</f>
        <v>299520210525122907105331</v>
      </c>
      <c r="C191" s="5" t="s">
        <v>7</v>
      </c>
      <c r="D191" s="5" t="str">
        <f>"顾小玲"</f>
        <v>顾小玲</v>
      </c>
      <c r="E191" s="5" t="str">
        <f t="shared" si="4"/>
        <v>女</v>
      </c>
    </row>
    <row r="192" spans="1:5" ht="30" customHeight="1">
      <c r="A192" s="5">
        <v>190</v>
      </c>
      <c r="B192" s="5" t="str">
        <f>"299520210525123009105334"</f>
        <v>299520210525123009105334</v>
      </c>
      <c r="C192" s="5" t="s">
        <v>7</v>
      </c>
      <c r="D192" s="5" t="str">
        <f>"陈仕燕"</f>
        <v>陈仕燕</v>
      </c>
      <c r="E192" s="5" t="str">
        <f t="shared" si="4"/>
        <v>女</v>
      </c>
    </row>
    <row r="193" spans="1:5" ht="30" customHeight="1">
      <c r="A193" s="5">
        <v>191</v>
      </c>
      <c r="B193" s="5" t="str">
        <f>"299520210525123217105343"</f>
        <v>299520210525123217105343</v>
      </c>
      <c r="C193" s="5" t="s">
        <v>7</v>
      </c>
      <c r="D193" s="5" t="str">
        <f>"余家莹"</f>
        <v>余家莹</v>
      </c>
      <c r="E193" s="5" t="str">
        <f t="shared" si="4"/>
        <v>女</v>
      </c>
    </row>
    <row r="194" spans="1:5" ht="30" customHeight="1">
      <c r="A194" s="5">
        <v>192</v>
      </c>
      <c r="B194" s="5" t="str">
        <f>"299520210525123336105348"</f>
        <v>299520210525123336105348</v>
      </c>
      <c r="C194" s="5" t="s">
        <v>7</v>
      </c>
      <c r="D194" s="5" t="str">
        <f>"李学姬"</f>
        <v>李学姬</v>
      </c>
      <c r="E194" s="5" t="str">
        <f t="shared" si="4"/>
        <v>女</v>
      </c>
    </row>
    <row r="195" spans="1:5" ht="30" customHeight="1">
      <c r="A195" s="5">
        <v>193</v>
      </c>
      <c r="B195" s="5" t="str">
        <f>"299520210525123541105355"</f>
        <v>299520210525123541105355</v>
      </c>
      <c r="C195" s="5" t="s">
        <v>7</v>
      </c>
      <c r="D195" s="5" t="str">
        <f>"符婧婧"</f>
        <v>符婧婧</v>
      </c>
      <c r="E195" s="5" t="str">
        <f t="shared" si="4"/>
        <v>女</v>
      </c>
    </row>
    <row r="196" spans="1:5" ht="30" customHeight="1">
      <c r="A196" s="5">
        <v>194</v>
      </c>
      <c r="B196" s="5" t="str">
        <f>"299520210525123626105357"</f>
        <v>299520210525123626105357</v>
      </c>
      <c r="C196" s="5" t="s">
        <v>7</v>
      </c>
      <c r="D196" s="5" t="str">
        <f>"苏明霞"</f>
        <v>苏明霞</v>
      </c>
      <c r="E196" s="5" t="str">
        <f t="shared" si="4"/>
        <v>女</v>
      </c>
    </row>
    <row r="197" spans="1:5" ht="30" customHeight="1">
      <c r="A197" s="5">
        <v>195</v>
      </c>
      <c r="B197" s="5" t="str">
        <f>"299520210525123636105358"</f>
        <v>299520210525123636105358</v>
      </c>
      <c r="C197" s="5" t="s">
        <v>7</v>
      </c>
      <c r="D197" s="5" t="str">
        <f>"王燕媚"</f>
        <v>王燕媚</v>
      </c>
      <c r="E197" s="5" t="str">
        <f t="shared" si="4"/>
        <v>女</v>
      </c>
    </row>
    <row r="198" spans="1:5" ht="30" customHeight="1">
      <c r="A198" s="5">
        <v>196</v>
      </c>
      <c r="B198" s="5" t="str">
        <f>"299520210525123755105366"</f>
        <v>299520210525123755105366</v>
      </c>
      <c r="C198" s="5" t="s">
        <v>7</v>
      </c>
      <c r="D198" s="5" t="str">
        <f>"林少雯"</f>
        <v>林少雯</v>
      </c>
      <c r="E198" s="5" t="str">
        <f t="shared" si="4"/>
        <v>女</v>
      </c>
    </row>
    <row r="199" spans="1:5" ht="30" customHeight="1">
      <c r="A199" s="5">
        <v>197</v>
      </c>
      <c r="B199" s="5" t="str">
        <f>"299520210525123805105367"</f>
        <v>299520210525123805105367</v>
      </c>
      <c r="C199" s="5" t="s">
        <v>7</v>
      </c>
      <c r="D199" s="5" t="str">
        <f>"文武真"</f>
        <v>文武真</v>
      </c>
      <c r="E199" s="5" t="str">
        <f t="shared" si="4"/>
        <v>女</v>
      </c>
    </row>
    <row r="200" spans="1:5" ht="30" customHeight="1">
      <c r="A200" s="5">
        <v>198</v>
      </c>
      <c r="B200" s="5" t="str">
        <f>"299520210525124045105376"</f>
        <v>299520210525124045105376</v>
      </c>
      <c r="C200" s="5" t="s">
        <v>7</v>
      </c>
      <c r="D200" s="5" t="str">
        <f>"周雪平"</f>
        <v>周雪平</v>
      </c>
      <c r="E200" s="5" t="str">
        <f t="shared" si="4"/>
        <v>女</v>
      </c>
    </row>
    <row r="201" spans="1:5" ht="30" customHeight="1">
      <c r="A201" s="5">
        <v>199</v>
      </c>
      <c r="B201" s="5" t="str">
        <f>"299520210525124306105385"</f>
        <v>299520210525124306105385</v>
      </c>
      <c r="C201" s="5" t="s">
        <v>7</v>
      </c>
      <c r="D201" s="5" t="str">
        <f>"王怡"</f>
        <v>王怡</v>
      </c>
      <c r="E201" s="5" t="str">
        <f t="shared" si="4"/>
        <v>女</v>
      </c>
    </row>
    <row r="202" spans="1:5" ht="30" customHeight="1">
      <c r="A202" s="5">
        <v>200</v>
      </c>
      <c r="B202" s="5" t="str">
        <f>"299520210525124321105386"</f>
        <v>299520210525124321105386</v>
      </c>
      <c r="C202" s="5" t="s">
        <v>7</v>
      </c>
      <c r="D202" s="5" t="str">
        <f>"李引兰"</f>
        <v>李引兰</v>
      </c>
      <c r="E202" s="5" t="str">
        <f t="shared" si="4"/>
        <v>女</v>
      </c>
    </row>
    <row r="203" spans="1:5" ht="30" customHeight="1">
      <c r="A203" s="5">
        <v>201</v>
      </c>
      <c r="B203" s="5" t="str">
        <f>"299520210525124529105392"</f>
        <v>299520210525124529105392</v>
      </c>
      <c r="C203" s="5" t="s">
        <v>7</v>
      </c>
      <c r="D203" s="5" t="str">
        <f>"黄雅幸"</f>
        <v>黄雅幸</v>
      </c>
      <c r="E203" s="5" t="str">
        <f t="shared" si="4"/>
        <v>女</v>
      </c>
    </row>
    <row r="204" spans="1:5" ht="30" customHeight="1">
      <c r="A204" s="5">
        <v>202</v>
      </c>
      <c r="B204" s="5" t="str">
        <f>"299520210525124622105398"</f>
        <v>299520210525124622105398</v>
      </c>
      <c r="C204" s="5" t="s">
        <v>7</v>
      </c>
      <c r="D204" s="5" t="str">
        <f>"林雪"</f>
        <v>林雪</v>
      </c>
      <c r="E204" s="5" t="str">
        <f t="shared" si="4"/>
        <v>女</v>
      </c>
    </row>
    <row r="205" spans="1:5" ht="30" customHeight="1">
      <c r="A205" s="5">
        <v>203</v>
      </c>
      <c r="B205" s="5" t="str">
        <f>"299520210525124708105402"</f>
        <v>299520210525124708105402</v>
      </c>
      <c r="C205" s="5" t="s">
        <v>7</v>
      </c>
      <c r="D205" s="5" t="str">
        <f>"王大雅"</f>
        <v>王大雅</v>
      </c>
      <c r="E205" s="5" t="str">
        <f t="shared" si="4"/>
        <v>女</v>
      </c>
    </row>
    <row r="206" spans="1:5" ht="30" customHeight="1">
      <c r="A206" s="5">
        <v>204</v>
      </c>
      <c r="B206" s="5" t="str">
        <f>"299520210525124714105403"</f>
        <v>299520210525124714105403</v>
      </c>
      <c r="C206" s="5" t="s">
        <v>7</v>
      </c>
      <c r="D206" s="5" t="str">
        <f>"董章欲"</f>
        <v>董章欲</v>
      </c>
      <c r="E206" s="5" t="str">
        <f t="shared" si="4"/>
        <v>女</v>
      </c>
    </row>
    <row r="207" spans="1:5" ht="30" customHeight="1">
      <c r="A207" s="5">
        <v>205</v>
      </c>
      <c r="B207" s="5" t="str">
        <f>"299520210525124748105407"</f>
        <v>299520210525124748105407</v>
      </c>
      <c r="C207" s="5" t="s">
        <v>7</v>
      </c>
      <c r="D207" s="5" t="str">
        <f>"施艳梅"</f>
        <v>施艳梅</v>
      </c>
      <c r="E207" s="5" t="str">
        <f t="shared" si="4"/>
        <v>女</v>
      </c>
    </row>
    <row r="208" spans="1:5" ht="30" customHeight="1">
      <c r="A208" s="5">
        <v>206</v>
      </c>
      <c r="B208" s="5" t="str">
        <f>"299520210525124940105413"</f>
        <v>299520210525124940105413</v>
      </c>
      <c r="C208" s="5" t="s">
        <v>7</v>
      </c>
      <c r="D208" s="5" t="str">
        <f>"黄小芬"</f>
        <v>黄小芬</v>
      </c>
      <c r="E208" s="5" t="str">
        <f t="shared" si="4"/>
        <v>女</v>
      </c>
    </row>
    <row r="209" spans="1:5" ht="30" customHeight="1">
      <c r="A209" s="5">
        <v>207</v>
      </c>
      <c r="B209" s="5" t="str">
        <f>"299520210525125015105415"</f>
        <v>299520210525125015105415</v>
      </c>
      <c r="C209" s="5" t="s">
        <v>7</v>
      </c>
      <c r="D209" s="5" t="str">
        <f>"王若柳"</f>
        <v>王若柳</v>
      </c>
      <c r="E209" s="5" t="str">
        <f t="shared" si="4"/>
        <v>女</v>
      </c>
    </row>
    <row r="210" spans="1:5" ht="30" customHeight="1">
      <c r="A210" s="5">
        <v>208</v>
      </c>
      <c r="B210" s="5" t="str">
        <f>"299520210525125044105417"</f>
        <v>299520210525125044105417</v>
      </c>
      <c r="C210" s="5" t="s">
        <v>7</v>
      </c>
      <c r="D210" s="5" t="str">
        <f>"朱秀风"</f>
        <v>朱秀风</v>
      </c>
      <c r="E210" s="5" t="str">
        <f t="shared" si="4"/>
        <v>女</v>
      </c>
    </row>
    <row r="211" spans="1:5" ht="30" customHeight="1">
      <c r="A211" s="5">
        <v>209</v>
      </c>
      <c r="B211" s="5" t="str">
        <f>"299520210525125118105420"</f>
        <v>299520210525125118105420</v>
      </c>
      <c r="C211" s="5" t="s">
        <v>7</v>
      </c>
      <c r="D211" s="5" t="str">
        <f>"吴美粮"</f>
        <v>吴美粮</v>
      </c>
      <c r="E211" s="5" t="str">
        <f t="shared" si="4"/>
        <v>女</v>
      </c>
    </row>
    <row r="212" spans="1:5" ht="30" customHeight="1">
      <c r="A212" s="5">
        <v>210</v>
      </c>
      <c r="B212" s="5" t="str">
        <f>"299520210525125144105422"</f>
        <v>299520210525125144105422</v>
      </c>
      <c r="C212" s="5" t="s">
        <v>7</v>
      </c>
      <c r="D212" s="5" t="str">
        <f>"何丹桂"</f>
        <v>何丹桂</v>
      </c>
      <c r="E212" s="5" t="str">
        <f t="shared" si="4"/>
        <v>女</v>
      </c>
    </row>
    <row r="213" spans="1:5" ht="30" customHeight="1">
      <c r="A213" s="5">
        <v>211</v>
      </c>
      <c r="B213" s="5" t="str">
        <f>"299520210525130016105441"</f>
        <v>299520210525130016105441</v>
      </c>
      <c r="C213" s="5" t="s">
        <v>7</v>
      </c>
      <c r="D213" s="5" t="str">
        <f>"叶抚璋"</f>
        <v>叶抚璋</v>
      </c>
      <c r="E213" s="5" t="str">
        <f t="shared" si="4"/>
        <v>女</v>
      </c>
    </row>
    <row r="214" spans="1:5" ht="30" customHeight="1">
      <c r="A214" s="5">
        <v>212</v>
      </c>
      <c r="B214" s="5" t="str">
        <f>"299520210525130019105442"</f>
        <v>299520210525130019105442</v>
      </c>
      <c r="C214" s="5" t="s">
        <v>7</v>
      </c>
      <c r="D214" s="5" t="str">
        <f>"吴少敏"</f>
        <v>吴少敏</v>
      </c>
      <c r="E214" s="5" t="str">
        <f t="shared" si="4"/>
        <v>女</v>
      </c>
    </row>
    <row r="215" spans="1:5" ht="30" customHeight="1">
      <c r="A215" s="5">
        <v>213</v>
      </c>
      <c r="B215" s="5" t="str">
        <f>"299520210525130035105443"</f>
        <v>299520210525130035105443</v>
      </c>
      <c r="C215" s="5" t="s">
        <v>7</v>
      </c>
      <c r="D215" s="5" t="str">
        <f>"符小珊"</f>
        <v>符小珊</v>
      </c>
      <c r="E215" s="5" t="str">
        <f t="shared" si="4"/>
        <v>女</v>
      </c>
    </row>
    <row r="216" spans="1:5" ht="30" customHeight="1">
      <c r="A216" s="5">
        <v>214</v>
      </c>
      <c r="B216" s="5" t="str">
        <f>"299520210525130245105450"</f>
        <v>299520210525130245105450</v>
      </c>
      <c r="C216" s="5" t="s">
        <v>7</v>
      </c>
      <c r="D216" s="5" t="str">
        <f>"林洁"</f>
        <v>林洁</v>
      </c>
      <c r="E216" s="5" t="str">
        <f t="shared" si="4"/>
        <v>女</v>
      </c>
    </row>
    <row r="217" spans="1:5" ht="30" customHeight="1">
      <c r="A217" s="5">
        <v>215</v>
      </c>
      <c r="B217" s="5" t="str">
        <f>"299520210525130251105451"</f>
        <v>299520210525130251105451</v>
      </c>
      <c r="C217" s="5" t="s">
        <v>7</v>
      </c>
      <c r="D217" s="5" t="str">
        <f>"韦小方"</f>
        <v>韦小方</v>
      </c>
      <c r="E217" s="5" t="str">
        <f t="shared" si="4"/>
        <v>女</v>
      </c>
    </row>
    <row r="218" spans="1:5" ht="30" customHeight="1">
      <c r="A218" s="5">
        <v>216</v>
      </c>
      <c r="B218" s="5" t="str">
        <f>"299520210525130343105455"</f>
        <v>299520210525130343105455</v>
      </c>
      <c r="C218" s="5" t="s">
        <v>7</v>
      </c>
      <c r="D218" s="5" t="str">
        <f>"汤丽彬"</f>
        <v>汤丽彬</v>
      </c>
      <c r="E218" s="5" t="str">
        <f t="shared" si="4"/>
        <v>女</v>
      </c>
    </row>
    <row r="219" spans="1:5" ht="30" customHeight="1">
      <c r="A219" s="5">
        <v>217</v>
      </c>
      <c r="B219" s="5" t="str">
        <f>"299520210525130632105458"</f>
        <v>299520210525130632105458</v>
      </c>
      <c r="C219" s="5" t="s">
        <v>7</v>
      </c>
      <c r="D219" s="5" t="str">
        <f>"张玲"</f>
        <v>张玲</v>
      </c>
      <c r="E219" s="5" t="str">
        <f t="shared" si="4"/>
        <v>女</v>
      </c>
    </row>
    <row r="220" spans="1:5" ht="30" customHeight="1">
      <c r="A220" s="5">
        <v>218</v>
      </c>
      <c r="B220" s="5" t="str">
        <f>"299520210525130748105463"</f>
        <v>299520210525130748105463</v>
      </c>
      <c r="C220" s="5" t="s">
        <v>7</v>
      </c>
      <c r="D220" s="5" t="str">
        <f>"吴少钧"</f>
        <v>吴少钧</v>
      </c>
      <c r="E220" s="5" t="str">
        <f t="shared" si="4"/>
        <v>女</v>
      </c>
    </row>
    <row r="221" spans="1:5" ht="30" customHeight="1">
      <c r="A221" s="5">
        <v>219</v>
      </c>
      <c r="B221" s="5" t="str">
        <f>"299520210525131349105475"</f>
        <v>299520210525131349105475</v>
      </c>
      <c r="C221" s="5" t="s">
        <v>7</v>
      </c>
      <c r="D221" s="5" t="str">
        <f>"周晶"</f>
        <v>周晶</v>
      </c>
      <c r="E221" s="5" t="str">
        <f t="shared" si="4"/>
        <v>女</v>
      </c>
    </row>
    <row r="222" spans="1:5" ht="30" customHeight="1">
      <c r="A222" s="5">
        <v>220</v>
      </c>
      <c r="B222" s="5" t="str">
        <f>"299520210525131450105477"</f>
        <v>299520210525131450105477</v>
      </c>
      <c r="C222" s="5" t="s">
        <v>7</v>
      </c>
      <c r="D222" s="5" t="str">
        <f>"林梦依"</f>
        <v>林梦依</v>
      </c>
      <c r="E222" s="5" t="str">
        <f t="shared" si="4"/>
        <v>女</v>
      </c>
    </row>
    <row r="223" spans="1:5" ht="30" customHeight="1">
      <c r="A223" s="5">
        <v>221</v>
      </c>
      <c r="B223" s="5" t="str">
        <f>"299520210525132114105491"</f>
        <v>299520210525132114105491</v>
      </c>
      <c r="C223" s="5" t="s">
        <v>7</v>
      </c>
      <c r="D223" s="5" t="str">
        <f>"车旋"</f>
        <v>车旋</v>
      </c>
      <c r="E223" s="5" t="str">
        <f aca="true" t="shared" si="5" ref="E223:E283">"女"</f>
        <v>女</v>
      </c>
    </row>
    <row r="224" spans="1:5" ht="30" customHeight="1">
      <c r="A224" s="5">
        <v>222</v>
      </c>
      <c r="B224" s="5" t="str">
        <f>"299520210525132437105496"</f>
        <v>299520210525132437105496</v>
      </c>
      <c r="C224" s="5" t="s">
        <v>7</v>
      </c>
      <c r="D224" s="5" t="str">
        <f>"唐应玉"</f>
        <v>唐应玉</v>
      </c>
      <c r="E224" s="5" t="str">
        <f t="shared" si="5"/>
        <v>女</v>
      </c>
    </row>
    <row r="225" spans="1:5" ht="30" customHeight="1">
      <c r="A225" s="5">
        <v>223</v>
      </c>
      <c r="B225" s="5" t="str">
        <f>"299520210525132444105497"</f>
        <v>299520210525132444105497</v>
      </c>
      <c r="C225" s="5" t="s">
        <v>7</v>
      </c>
      <c r="D225" s="5" t="str">
        <f>"陈春珠"</f>
        <v>陈春珠</v>
      </c>
      <c r="E225" s="5" t="str">
        <f t="shared" si="5"/>
        <v>女</v>
      </c>
    </row>
    <row r="226" spans="1:5" ht="30" customHeight="1">
      <c r="A226" s="5">
        <v>224</v>
      </c>
      <c r="B226" s="5" t="str">
        <f>"299520210525132529105500"</f>
        <v>299520210525132529105500</v>
      </c>
      <c r="C226" s="5" t="s">
        <v>7</v>
      </c>
      <c r="D226" s="5" t="str">
        <f>"王娟"</f>
        <v>王娟</v>
      </c>
      <c r="E226" s="5" t="str">
        <f t="shared" si="5"/>
        <v>女</v>
      </c>
    </row>
    <row r="227" spans="1:5" ht="30" customHeight="1">
      <c r="A227" s="5">
        <v>225</v>
      </c>
      <c r="B227" s="5" t="str">
        <f>"299520210525132745105503"</f>
        <v>299520210525132745105503</v>
      </c>
      <c r="C227" s="5" t="s">
        <v>7</v>
      </c>
      <c r="D227" s="5" t="str">
        <f>"伍晓雯"</f>
        <v>伍晓雯</v>
      </c>
      <c r="E227" s="5" t="str">
        <f t="shared" si="5"/>
        <v>女</v>
      </c>
    </row>
    <row r="228" spans="1:5" ht="30" customHeight="1">
      <c r="A228" s="5">
        <v>226</v>
      </c>
      <c r="B228" s="5" t="str">
        <f>"299520210525133345105516"</f>
        <v>299520210525133345105516</v>
      </c>
      <c r="C228" s="5" t="s">
        <v>7</v>
      </c>
      <c r="D228" s="5" t="str">
        <f>"羊蕊"</f>
        <v>羊蕊</v>
      </c>
      <c r="E228" s="5" t="str">
        <f t="shared" si="5"/>
        <v>女</v>
      </c>
    </row>
    <row r="229" spans="1:5" ht="30" customHeight="1">
      <c r="A229" s="5">
        <v>227</v>
      </c>
      <c r="B229" s="5" t="str">
        <f>"299520210525133459105519"</f>
        <v>299520210525133459105519</v>
      </c>
      <c r="C229" s="5" t="s">
        <v>7</v>
      </c>
      <c r="D229" s="5" t="str">
        <f>"王玉虹"</f>
        <v>王玉虹</v>
      </c>
      <c r="E229" s="5" t="str">
        <f t="shared" si="5"/>
        <v>女</v>
      </c>
    </row>
    <row r="230" spans="1:5" ht="30" customHeight="1">
      <c r="A230" s="5">
        <v>228</v>
      </c>
      <c r="B230" s="5" t="str">
        <f>"299520210525134025105525"</f>
        <v>299520210525134025105525</v>
      </c>
      <c r="C230" s="5" t="s">
        <v>7</v>
      </c>
      <c r="D230" s="5" t="str">
        <f>"曾惠芳"</f>
        <v>曾惠芳</v>
      </c>
      <c r="E230" s="5" t="str">
        <f t="shared" si="5"/>
        <v>女</v>
      </c>
    </row>
    <row r="231" spans="1:5" ht="30" customHeight="1">
      <c r="A231" s="5">
        <v>229</v>
      </c>
      <c r="B231" s="5" t="str">
        <f>"299520210525134033105526"</f>
        <v>299520210525134033105526</v>
      </c>
      <c r="C231" s="5" t="s">
        <v>7</v>
      </c>
      <c r="D231" s="5" t="str">
        <f>"陈兴丁"</f>
        <v>陈兴丁</v>
      </c>
      <c r="E231" s="5" t="str">
        <f t="shared" si="5"/>
        <v>女</v>
      </c>
    </row>
    <row r="232" spans="1:5" ht="30" customHeight="1">
      <c r="A232" s="5">
        <v>230</v>
      </c>
      <c r="B232" s="5" t="str">
        <f>"299520210525134122105528"</f>
        <v>299520210525134122105528</v>
      </c>
      <c r="C232" s="5" t="s">
        <v>7</v>
      </c>
      <c r="D232" s="5" t="str">
        <f>"叶海霏"</f>
        <v>叶海霏</v>
      </c>
      <c r="E232" s="5" t="str">
        <f t="shared" si="5"/>
        <v>女</v>
      </c>
    </row>
    <row r="233" spans="1:5" ht="30" customHeight="1">
      <c r="A233" s="5">
        <v>231</v>
      </c>
      <c r="B233" s="5" t="str">
        <f>"299520210525135639105544"</f>
        <v>299520210525135639105544</v>
      </c>
      <c r="C233" s="5" t="s">
        <v>7</v>
      </c>
      <c r="D233" s="5" t="str">
        <f>"张宽彩"</f>
        <v>张宽彩</v>
      </c>
      <c r="E233" s="5" t="str">
        <f t="shared" si="5"/>
        <v>女</v>
      </c>
    </row>
    <row r="234" spans="1:5" ht="30" customHeight="1">
      <c r="A234" s="5">
        <v>232</v>
      </c>
      <c r="B234" s="5" t="str">
        <f>"299520210525140229105550"</f>
        <v>299520210525140229105550</v>
      </c>
      <c r="C234" s="5" t="s">
        <v>7</v>
      </c>
      <c r="D234" s="5" t="str">
        <f>"洪家凤"</f>
        <v>洪家凤</v>
      </c>
      <c r="E234" s="5" t="str">
        <f t="shared" si="5"/>
        <v>女</v>
      </c>
    </row>
    <row r="235" spans="1:5" ht="30" customHeight="1">
      <c r="A235" s="5">
        <v>233</v>
      </c>
      <c r="B235" s="5" t="str">
        <f>"299520210525140504105553"</f>
        <v>299520210525140504105553</v>
      </c>
      <c r="C235" s="5" t="s">
        <v>7</v>
      </c>
      <c r="D235" s="5" t="str">
        <f>"林金香"</f>
        <v>林金香</v>
      </c>
      <c r="E235" s="5" t="str">
        <f t="shared" si="5"/>
        <v>女</v>
      </c>
    </row>
    <row r="236" spans="1:5" ht="30" customHeight="1">
      <c r="A236" s="5">
        <v>234</v>
      </c>
      <c r="B236" s="5" t="str">
        <f>"299520210525140514105554"</f>
        <v>299520210525140514105554</v>
      </c>
      <c r="C236" s="5" t="s">
        <v>7</v>
      </c>
      <c r="D236" s="5" t="str">
        <f>"钟秋梅"</f>
        <v>钟秋梅</v>
      </c>
      <c r="E236" s="5" t="str">
        <f t="shared" si="5"/>
        <v>女</v>
      </c>
    </row>
    <row r="237" spans="1:5" ht="30" customHeight="1">
      <c r="A237" s="5">
        <v>235</v>
      </c>
      <c r="B237" s="5" t="str">
        <f>"299520210525140648105559"</f>
        <v>299520210525140648105559</v>
      </c>
      <c r="C237" s="5" t="s">
        <v>7</v>
      </c>
      <c r="D237" s="5" t="str">
        <f>"王永河"</f>
        <v>王永河</v>
      </c>
      <c r="E237" s="5" t="str">
        <f t="shared" si="5"/>
        <v>女</v>
      </c>
    </row>
    <row r="238" spans="1:5" ht="30" customHeight="1">
      <c r="A238" s="5">
        <v>236</v>
      </c>
      <c r="B238" s="5" t="str">
        <f>"299520210525140734105562"</f>
        <v>299520210525140734105562</v>
      </c>
      <c r="C238" s="5" t="s">
        <v>7</v>
      </c>
      <c r="D238" s="5" t="str">
        <f>"许春娜"</f>
        <v>许春娜</v>
      </c>
      <c r="E238" s="5" t="str">
        <f t="shared" si="5"/>
        <v>女</v>
      </c>
    </row>
    <row r="239" spans="1:5" ht="30" customHeight="1">
      <c r="A239" s="5">
        <v>237</v>
      </c>
      <c r="B239" s="5" t="str">
        <f>"299520210525144438105613"</f>
        <v>299520210525144438105613</v>
      </c>
      <c r="C239" s="5" t="s">
        <v>7</v>
      </c>
      <c r="D239" s="5" t="str">
        <f>"杜世文"</f>
        <v>杜世文</v>
      </c>
      <c r="E239" s="5" t="str">
        <f t="shared" si="5"/>
        <v>女</v>
      </c>
    </row>
    <row r="240" spans="1:5" ht="30" customHeight="1">
      <c r="A240" s="5">
        <v>238</v>
      </c>
      <c r="B240" s="5" t="str">
        <f>"299520210525145810105653"</f>
        <v>299520210525145810105653</v>
      </c>
      <c r="C240" s="5" t="s">
        <v>7</v>
      </c>
      <c r="D240" s="5" t="str">
        <f>"李伊伊"</f>
        <v>李伊伊</v>
      </c>
      <c r="E240" s="5" t="str">
        <f t="shared" si="5"/>
        <v>女</v>
      </c>
    </row>
    <row r="241" spans="1:5" ht="30" customHeight="1">
      <c r="A241" s="5">
        <v>239</v>
      </c>
      <c r="B241" s="5" t="str">
        <f>"299520210525150120105659"</f>
        <v>299520210525150120105659</v>
      </c>
      <c r="C241" s="5" t="s">
        <v>7</v>
      </c>
      <c r="D241" s="5" t="str">
        <f>"王吉南"</f>
        <v>王吉南</v>
      </c>
      <c r="E241" s="5" t="str">
        <f t="shared" si="5"/>
        <v>女</v>
      </c>
    </row>
    <row r="242" spans="1:5" ht="30" customHeight="1">
      <c r="A242" s="5">
        <v>240</v>
      </c>
      <c r="B242" s="5" t="str">
        <f>"299520210525150827105674"</f>
        <v>299520210525150827105674</v>
      </c>
      <c r="C242" s="5" t="s">
        <v>7</v>
      </c>
      <c r="D242" s="5" t="str">
        <f>"王婧"</f>
        <v>王婧</v>
      </c>
      <c r="E242" s="5" t="str">
        <f t="shared" si="5"/>
        <v>女</v>
      </c>
    </row>
    <row r="243" spans="1:5" ht="30" customHeight="1">
      <c r="A243" s="5">
        <v>241</v>
      </c>
      <c r="B243" s="5" t="str">
        <f>"299520210525150929105677"</f>
        <v>299520210525150929105677</v>
      </c>
      <c r="C243" s="5" t="s">
        <v>7</v>
      </c>
      <c r="D243" s="5" t="str">
        <f>"符敏惠"</f>
        <v>符敏惠</v>
      </c>
      <c r="E243" s="5" t="str">
        <f t="shared" si="5"/>
        <v>女</v>
      </c>
    </row>
    <row r="244" spans="1:5" ht="30" customHeight="1">
      <c r="A244" s="5">
        <v>242</v>
      </c>
      <c r="B244" s="5" t="str">
        <f>"299520210525151528105699"</f>
        <v>299520210525151528105699</v>
      </c>
      <c r="C244" s="5" t="s">
        <v>7</v>
      </c>
      <c r="D244" s="5" t="str">
        <f>"黄思思"</f>
        <v>黄思思</v>
      </c>
      <c r="E244" s="5" t="str">
        <f t="shared" si="5"/>
        <v>女</v>
      </c>
    </row>
    <row r="245" spans="1:5" ht="30" customHeight="1">
      <c r="A245" s="5">
        <v>243</v>
      </c>
      <c r="B245" s="5" t="str">
        <f>"299520210525151752105706"</f>
        <v>299520210525151752105706</v>
      </c>
      <c r="C245" s="5" t="s">
        <v>7</v>
      </c>
      <c r="D245" s="5" t="str">
        <f>"黄丽丽"</f>
        <v>黄丽丽</v>
      </c>
      <c r="E245" s="5" t="str">
        <f t="shared" si="5"/>
        <v>女</v>
      </c>
    </row>
    <row r="246" spans="1:5" ht="30" customHeight="1">
      <c r="A246" s="5">
        <v>244</v>
      </c>
      <c r="B246" s="5" t="str">
        <f>"299520210525152222105719"</f>
        <v>299520210525152222105719</v>
      </c>
      <c r="C246" s="5" t="s">
        <v>7</v>
      </c>
      <c r="D246" s="5" t="str">
        <f>"何蔡瑾"</f>
        <v>何蔡瑾</v>
      </c>
      <c r="E246" s="5" t="str">
        <f t="shared" si="5"/>
        <v>女</v>
      </c>
    </row>
    <row r="247" spans="1:5" ht="30" customHeight="1">
      <c r="A247" s="5">
        <v>245</v>
      </c>
      <c r="B247" s="5" t="str">
        <f>"299520210525152435105731"</f>
        <v>299520210525152435105731</v>
      </c>
      <c r="C247" s="5" t="s">
        <v>7</v>
      </c>
      <c r="D247" s="5" t="str">
        <f>"杨冬柳"</f>
        <v>杨冬柳</v>
      </c>
      <c r="E247" s="5" t="str">
        <f t="shared" si="5"/>
        <v>女</v>
      </c>
    </row>
    <row r="248" spans="1:5" ht="30" customHeight="1">
      <c r="A248" s="5">
        <v>246</v>
      </c>
      <c r="B248" s="5" t="str">
        <f>"299520210525152502105732"</f>
        <v>299520210525152502105732</v>
      </c>
      <c r="C248" s="5" t="s">
        <v>7</v>
      </c>
      <c r="D248" s="5" t="str">
        <f>"麦贤雯"</f>
        <v>麦贤雯</v>
      </c>
      <c r="E248" s="5" t="str">
        <f t="shared" si="5"/>
        <v>女</v>
      </c>
    </row>
    <row r="249" spans="1:5" ht="30" customHeight="1">
      <c r="A249" s="5">
        <v>247</v>
      </c>
      <c r="B249" s="5" t="str">
        <f>"299520210525152600105736"</f>
        <v>299520210525152600105736</v>
      </c>
      <c r="C249" s="5" t="s">
        <v>7</v>
      </c>
      <c r="D249" s="5" t="str">
        <f>"余璀琳"</f>
        <v>余璀琳</v>
      </c>
      <c r="E249" s="5" t="str">
        <f t="shared" si="5"/>
        <v>女</v>
      </c>
    </row>
    <row r="250" spans="1:5" ht="30" customHeight="1">
      <c r="A250" s="5">
        <v>248</v>
      </c>
      <c r="B250" s="5" t="str">
        <f>"299520210525152642105738"</f>
        <v>299520210525152642105738</v>
      </c>
      <c r="C250" s="5" t="s">
        <v>7</v>
      </c>
      <c r="D250" s="5" t="str">
        <f>"何淑精"</f>
        <v>何淑精</v>
      </c>
      <c r="E250" s="5" t="str">
        <f t="shared" si="5"/>
        <v>女</v>
      </c>
    </row>
    <row r="251" spans="1:5" ht="30" customHeight="1">
      <c r="A251" s="5">
        <v>249</v>
      </c>
      <c r="B251" s="5" t="str">
        <f>"299520210525152731105745"</f>
        <v>299520210525152731105745</v>
      </c>
      <c r="C251" s="5" t="s">
        <v>7</v>
      </c>
      <c r="D251" s="5" t="str">
        <f>"梁小丽"</f>
        <v>梁小丽</v>
      </c>
      <c r="E251" s="5" t="str">
        <f t="shared" si="5"/>
        <v>女</v>
      </c>
    </row>
    <row r="252" spans="1:5" ht="30" customHeight="1">
      <c r="A252" s="5">
        <v>250</v>
      </c>
      <c r="B252" s="5" t="str">
        <f>"299520210525153315105758"</f>
        <v>299520210525153315105758</v>
      </c>
      <c r="C252" s="5" t="s">
        <v>7</v>
      </c>
      <c r="D252" s="5" t="str">
        <f>"刘玲玲"</f>
        <v>刘玲玲</v>
      </c>
      <c r="E252" s="5" t="str">
        <f t="shared" si="5"/>
        <v>女</v>
      </c>
    </row>
    <row r="253" spans="1:5" ht="30" customHeight="1">
      <c r="A253" s="5">
        <v>251</v>
      </c>
      <c r="B253" s="5" t="str">
        <f>"299520210525153449105765"</f>
        <v>299520210525153449105765</v>
      </c>
      <c r="C253" s="5" t="s">
        <v>7</v>
      </c>
      <c r="D253" s="5" t="str">
        <f>"符英婷"</f>
        <v>符英婷</v>
      </c>
      <c r="E253" s="5" t="str">
        <f t="shared" si="5"/>
        <v>女</v>
      </c>
    </row>
    <row r="254" spans="1:5" ht="30" customHeight="1">
      <c r="A254" s="5">
        <v>252</v>
      </c>
      <c r="B254" s="5" t="str">
        <f>"299520210525153747105774"</f>
        <v>299520210525153747105774</v>
      </c>
      <c r="C254" s="5" t="s">
        <v>7</v>
      </c>
      <c r="D254" s="5" t="str">
        <f>"郑文斯"</f>
        <v>郑文斯</v>
      </c>
      <c r="E254" s="5" t="str">
        <f t="shared" si="5"/>
        <v>女</v>
      </c>
    </row>
    <row r="255" spans="1:5" ht="30" customHeight="1">
      <c r="A255" s="5">
        <v>253</v>
      </c>
      <c r="B255" s="5" t="str">
        <f>"299520210525154323105797"</f>
        <v>299520210525154323105797</v>
      </c>
      <c r="C255" s="5" t="s">
        <v>7</v>
      </c>
      <c r="D255" s="5" t="str">
        <f>"王小敏"</f>
        <v>王小敏</v>
      </c>
      <c r="E255" s="5" t="str">
        <f t="shared" si="5"/>
        <v>女</v>
      </c>
    </row>
    <row r="256" spans="1:5" ht="30" customHeight="1">
      <c r="A256" s="5">
        <v>254</v>
      </c>
      <c r="B256" s="5" t="str">
        <f>"299520210525154859105815"</f>
        <v>299520210525154859105815</v>
      </c>
      <c r="C256" s="5" t="s">
        <v>7</v>
      </c>
      <c r="D256" s="5" t="str">
        <f>"韩笑"</f>
        <v>韩笑</v>
      </c>
      <c r="E256" s="5" t="str">
        <f t="shared" si="5"/>
        <v>女</v>
      </c>
    </row>
    <row r="257" spans="1:5" ht="30" customHeight="1">
      <c r="A257" s="5">
        <v>255</v>
      </c>
      <c r="B257" s="5" t="str">
        <f>"299520210525155152105826"</f>
        <v>299520210525155152105826</v>
      </c>
      <c r="C257" s="5" t="s">
        <v>7</v>
      </c>
      <c r="D257" s="5" t="str">
        <f>"林琼叶"</f>
        <v>林琼叶</v>
      </c>
      <c r="E257" s="5" t="str">
        <f t="shared" si="5"/>
        <v>女</v>
      </c>
    </row>
    <row r="258" spans="1:5" ht="30" customHeight="1">
      <c r="A258" s="5">
        <v>256</v>
      </c>
      <c r="B258" s="5" t="str">
        <f>"299520210525155743105836"</f>
        <v>299520210525155743105836</v>
      </c>
      <c r="C258" s="5" t="s">
        <v>7</v>
      </c>
      <c r="D258" s="5" t="str">
        <f>"王美静"</f>
        <v>王美静</v>
      </c>
      <c r="E258" s="5" t="str">
        <f t="shared" si="5"/>
        <v>女</v>
      </c>
    </row>
    <row r="259" spans="1:5" ht="30" customHeight="1">
      <c r="A259" s="5">
        <v>257</v>
      </c>
      <c r="B259" s="5" t="str">
        <f>"299520210525160344105857"</f>
        <v>299520210525160344105857</v>
      </c>
      <c r="C259" s="5" t="s">
        <v>7</v>
      </c>
      <c r="D259" s="5" t="str">
        <f>"郑雅"</f>
        <v>郑雅</v>
      </c>
      <c r="E259" s="5" t="str">
        <f t="shared" si="5"/>
        <v>女</v>
      </c>
    </row>
    <row r="260" spans="1:5" ht="30" customHeight="1">
      <c r="A260" s="5">
        <v>258</v>
      </c>
      <c r="B260" s="5" t="str">
        <f>"299520210525160945105878"</f>
        <v>299520210525160945105878</v>
      </c>
      <c r="C260" s="5" t="s">
        <v>7</v>
      </c>
      <c r="D260" s="5" t="str">
        <f>"吴益转"</f>
        <v>吴益转</v>
      </c>
      <c r="E260" s="5" t="str">
        <f t="shared" si="5"/>
        <v>女</v>
      </c>
    </row>
    <row r="261" spans="1:5" ht="30" customHeight="1">
      <c r="A261" s="5">
        <v>259</v>
      </c>
      <c r="B261" s="5" t="str">
        <f>"299520210525161620105895"</f>
        <v>299520210525161620105895</v>
      </c>
      <c r="C261" s="5" t="s">
        <v>7</v>
      </c>
      <c r="D261" s="5" t="str">
        <f>"李艳艳"</f>
        <v>李艳艳</v>
      </c>
      <c r="E261" s="5" t="str">
        <f t="shared" si="5"/>
        <v>女</v>
      </c>
    </row>
    <row r="262" spans="1:5" ht="30" customHeight="1">
      <c r="A262" s="5">
        <v>260</v>
      </c>
      <c r="B262" s="5" t="str">
        <f>"299520210525161658105899"</f>
        <v>299520210525161658105899</v>
      </c>
      <c r="C262" s="5" t="s">
        <v>7</v>
      </c>
      <c r="D262" s="5" t="str">
        <f>"李颖"</f>
        <v>李颖</v>
      </c>
      <c r="E262" s="5" t="str">
        <f t="shared" si="5"/>
        <v>女</v>
      </c>
    </row>
    <row r="263" spans="1:5" ht="30" customHeight="1">
      <c r="A263" s="5">
        <v>261</v>
      </c>
      <c r="B263" s="5" t="str">
        <f>"299520210525162450105918"</f>
        <v>299520210525162450105918</v>
      </c>
      <c r="C263" s="5" t="s">
        <v>7</v>
      </c>
      <c r="D263" s="5" t="str">
        <f>"朱萍"</f>
        <v>朱萍</v>
      </c>
      <c r="E263" s="5" t="str">
        <f t="shared" si="5"/>
        <v>女</v>
      </c>
    </row>
    <row r="264" spans="1:5" ht="30" customHeight="1">
      <c r="A264" s="5">
        <v>262</v>
      </c>
      <c r="B264" s="5" t="str">
        <f>"299520210525163659105951"</f>
        <v>299520210525163659105951</v>
      </c>
      <c r="C264" s="5" t="s">
        <v>7</v>
      </c>
      <c r="D264" s="5" t="str">
        <f>"陈初菊"</f>
        <v>陈初菊</v>
      </c>
      <c r="E264" s="5" t="str">
        <f t="shared" si="5"/>
        <v>女</v>
      </c>
    </row>
    <row r="265" spans="1:5" ht="30" customHeight="1">
      <c r="A265" s="5">
        <v>263</v>
      </c>
      <c r="B265" s="5" t="str">
        <f>"299520210525164933105990"</f>
        <v>299520210525164933105990</v>
      </c>
      <c r="C265" s="5" t="s">
        <v>7</v>
      </c>
      <c r="D265" s="5" t="str">
        <f>"周声芳"</f>
        <v>周声芳</v>
      </c>
      <c r="E265" s="5" t="str">
        <f t="shared" si="5"/>
        <v>女</v>
      </c>
    </row>
    <row r="266" spans="1:5" ht="30" customHeight="1">
      <c r="A266" s="5">
        <v>264</v>
      </c>
      <c r="B266" s="5" t="str">
        <f>"299520210525165511106001"</f>
        <v>299520210525165511106001</v>
      </c>
      <c r="C266" s="5" t="s">
        <v>7</v>
      </c>
      <c r="D266" s="5" t="str">
        <f>"邓可"</f>
        <v>邓可</v>
      </c>
      <c r="E266" s="5" t="str">
        <f t="shared" si="5"/>
        <v>女</v>
      </c>
    </row>
    <row r="267" spans="1:5" ht="30" customHeight="1">
      <c r="A267" s="5">
        <v>265</v>
      </c>
      <c r="B267" s="5" t="str">
        <f>"299520210525170050106016"</f>
        <v>299520210525170050106016</v>
      </c>
      <c r="C267" s="5" t="s">
        <v>7</v>
      </c>
      <c r="D267" s="5" t="str">
        <f>"黄荣仙"</f>
        <v>黄荣仙</v>
      </c>
      <c r="E267" s="5" t="str">
        <f t="shared" si="5"/>
        <v>女</v>
      </c>
    </row>
    <row r="268" spans="1:5" ht="30" customHeight="1">
      <c r="A268" s="5">
        <v>266</v>
      </c>
      <c r="B268" s="5" t="str">
        <f>"299520210525170114106017"</f>
        <v>299520210525170114106017</v>
      </c>
      <c r="C268" s="5" t="s">
        <v>7</v>
      </c>
      <c r="D268" s="5" t="str">
        <f>"麦月妹"</f>
        <v>麦月妹</v>
      </c>
      <c r="E268" s="5" t="str">
        <f t="shared" si="5"/>
        <v>女</v>
      </c>
    </row>
    <row r="269" spans="1:5" ht="30" customHeight="1">
      <c r="A269" s="5">
        <v>267</v>
      </c>
      <c r="B269" s="5" t="str">
        <f>"299520210525171056106039"</f>
        <v>299520210525171056106039</v>
      </c>
      <c r="C269" s="5" t="s">
        <v>7</v>
      </c>
      <c r="D269" s="5" t="str">
        <f>"冯秋芳"</f>
        <v>冯秋芳</v>
      </c>
      <c r="E269" s="5" t="str">
        <f t="shared" si="5"/>
        <v>女</v>
      </c>
    </row>
    <row r="270" spans="1:5" ht="30" customHeight="1">
      <c r="A270" s="5">
        <v>268</v>
      </c>
      <c r="B270" s="5" t="str">
        <f>"299520210525171229106042"</f>
        <v>299520210525171229106042</v>
      </c>
      <c r="C270" s="5" t="s">
        <v>7</v>
      </c>
      <c r="D270" s="5" t="str">
        <f>"王晓霞"</f>
        <v>王晓霞</v>
      </c>
      <c r="E270" s="5" t="str">
        <f t="shared" si="5"/>
        <v>女</v>
      </c>
    </row>
    <row r="271" spans="1:5" ht="30" customHeight="1">
      <c r="A271" s="5">
        <v>269</v>
      </c>
      <c r="B271" s="5" t="str">
        <f>"299520210525172038106056"</f>
        <v>299520210525172038106056</v>
      </c>
      <c r="C271" s="5" t="s">
        <v>7</v>
      </c>
      <c r="D271" s="5" t="str">
        <f>"李彦翕"</f>
        <v>李彦翕</v>
      </c>
      <c r="E271" s="5" t="str">
        <f t="shared" si="5"/>
        <v>女</v>
      </c>
    </row>
    <row r="272" spans="1:5" ht="30" customHeight="1">
      <c r="A272" s="5">
        <v>270</v>
      </c>
      <c r="B272" s="5" t="str">
        <f>"299520210525172337106062"</f>
        <v>299520210525172337106062</v>
      </c>
      <c r="C272" s="5" t="s">
        <v>7</v>
      </c>
      <c r="D272" s="5" t="str">
        <f>"符静"</f>
        <v>符静</v>
      </c>
      <c r="E272" s="5" t="str">
        <f t="shared" si="5"/>
        <v>女</v>
      </c>
    </row>
    <row r="273" spans="1:5" ht="30" customHeight="1">
      <c r="A273" s="5">
        <v>271</v>
      </c>
      <c r="B273" s="5" t="str">
        <f>"299520210525172909106070"</f>
        <v>299520210525172909106070</v>
      </c>
      <c r="C273" s="5" t="s">
        <v>7</v>
      </c>
      <c r="D273" s="5" t="str">
        <f>"范春婉"</f>
        <v>范春婉</v>
      </c>
      <c r="E273" s="5" t="str">
        <f t="shared" si="5"/>
        <v>女</v>
      </c>
    </row>
    <row r="274" spans="1:5" ht="30" customHeight="1">
      <c r="A274" s="5">
        <v>272</v>
      </c>
      <c r="B274" s="5" t="str">
        <f>"299520210525173009106073"</f>
        <v>299520210525173009106073</v>
      </c>
      <c r="C274" s="5" t="s">
        <v>7</v>
      </c>
      <c r="D274" s="5" t="str">
        <f>"黄晓丽"</f>
        <v>黄晓丽</v>
      </c>
      <c r="E274" s="5" t="str">
        <f t="shared" si="5"/>
        <v>女</v>
      </c>
    </row>
    <row r="275" spans="1:5" ht="30" customHeight="1">
      <c r="A275" s="5">
        <v>273</v>
      </c>
      <c r="B275" s="5" t="str">
        <f>"299520210525173255106082"</f>
        <v>299520210525173255106082</v>
      </c>
      <c r="C275" s="5" t="s">
        <v>7</v>
      </c>
      <c r="D275" s="5" t="str">
        <f>"洪晓丹"</f>
        <v>洪晓丹</v>
      </c>
      <c r="E275" s="5" t="str">
        <f t="shared" si="5"/>
        <v>女</v>
      </c>
    </row>
    <row r="276" spans="1:5" ht="30" customHeight="1">
      <c r="A276" s="5">
        <v>274</v>
      </c>
      <c r="B276" s="5" t="str">
        <f>"299520210525173524106085"</f>
        <v>299520210525173524106085</v>
      </c>
      <c r="C276" s="5" t="s">
        <v>7</v>
      </c>
      <c r="D276" s="5" t="str">
        <f>"王雨琴"</f>
        <v>王雨琴</v>
      </c>
      <c r="E276" s="5" t="str">
        <f t="shared" si="5"/>
        <v>女</v>
      </c>
    </row>
    <row r="277" spans="1:5" ht="30" customHeight="1">
      <c r="A277" s="5">
        <v>275</v>
      </c>
      <c r="B277" s="5" t="str">
        <f>"299520210525173720106088"</f>
        <v>299520210525173720106088</v>
      </c>
      <c r="C277" s="5" t="s">
        <v>7</v>
      </c>
      <c r="D277" s="5" t="str">
        <f>"洪愉"</f>
        <v>洪愉</v>
      </c>
      <c r="E277" s="5" t="str">
        <f t="shared" si="5"/>
        <v>女</v>
      </c>
    </row>
    <row r="278" spans="1:5" ht="30" customHeight="1">
      <c r="A278" s="5">
        <v>276</v>
      </c>
      <c r="B278" s="5" t="str">
        <f>"299520210525173919106093"</f>
        <v>299520210525173919106093</v>
      </c>
      <c r="C278" s="5" t="s">
        <v>7</v>
      </c>
      <c r="D278" s="5" t="str">
        <f>"苏华"</f>
        <v>苏华</v>
      </c>
      <c r="E278" s="5" t="str">
        <f t="shared" si="5"/>
        <v>女</v>
      </c>
    </row>
    <row r="279" spans="1:5" ht="30" customHeight="1">
      <c r="A279" s="5">
        <v>277</v>
      </c>
      <c r="B279" s="5" t="str">
        <f>"299520210525173926106095"</f>
        <v>299520210525173926106095</v>
      </c>
      <c r="C279" s="5" t="s">
        <v>7</v>
      </c>
      <c r="D279" s="5" t="str">
        <f>"王苗苗"</f>
        <v>王苗苗</v>
      </c>
      <c r="E279" s="5" t="str">
        <f t="shared" si="5"/>
        <v>女</v>
      </c>
    </row>
    <row r="280" spans="1:5" ht="30" customHeight="1">
      <c r="A280" s="5">
        <v>278</v>
      </c>
      <c r="B280" s="5" t="str">
        <f>"299520210525174021106097"</f>
        <v>299520210525174021106097</v>
      </c>
      <c r="C280" s="5" t="s">
        <v>7</v>
      </c>
      <c r="D280" s="5" t="str">
        <f>"苏慧霞"</f>
        <v>苏慧霞</v>
      </c>
      <c r="E280" s="5" t="str">
        <f t="shared" si="5"/>
        <v>女</v>
      </c>
    </row>
    <row r="281" spans="1:5" ht="30" customHeight="1">
      <c r="A281" s="5">
        <v>279</v>
      </c>
      <c r="B281" s="5" t="str">
        <f>"299520210525174114106099"</f>
        <v>299520210525174114106099</v>
      </c>
      <c r="C281" s="5" t="s">
        <v>7</v>
      </c>
      <c r="D281" s="5" t="str">
        <f>"陈冰冰"</f>
        <v>陈冰冰</v>
      </c>
      <c r="E281" s="5" t="str">
        <f t="shared" si="5"/>
        <v>女</v>
      </c>
    </row>
    <row r="282" spans="1:5" ht="30" customHeight="1">
      <c r="A282" s="5">
        <v>280</v>
      </c>
      <c r="B282" s="5" t="str">
        <f>"299520210525174157106101"</f>
        <v>299520210525174157106101</v>
      </c>
      <c r="C282" s="5" t="s">
        <v>7</v>
      </c>
      <c r="D282" s="5" t="str">
        <f>"毛婷"</f>
        <v>毛婷</v>
      </c>
      <c r="E282" s="5" t="str">
        <f t="shared" si="5"/>
        <v>女</v>
      </c>
    </row>
    <row r="283" spans="1:5" ht="30" customHeight="1">
      <c r="A283" s="5">
        <v>281</v>
      </c>
      <c r="B283" s="5" t="str">
        <f>"299520210525174246106104"</f>
        <v>299520210525174246106104</v>
      </c>
      <c r="C283" s="5" t="s">
        <v>7</v>
      </c>
      <c r="D283" s="5" t="str">
        <f>"陈丽英"</f>
        <v>陈丽英</v>
      </c>
      <c r="E283" s="5" t="str">
        <f t="shared" si="5"/>
        <v>女</v>
      </c>
    </row>
    <row r="284" spans="1:5" ht="30" customHeight="1">
      <c r="A284" s="5">
        <v>282</v>
      </c>
      <c r="B284" s="5" t="str">
        <f>"299520210525174335106109"</f>
        <v>299520210525174335106109</v>
      </c>
      <c r="C284" s="5" t="s">
        <v>7</v>
      </c>
      <c r="D284" s="5" t="str">
        <f>"钟友作"</f>
        <v>钟友作</v>
      </c>
      <c r="E284" s="5" t="str">
        <f>"男"</f>
        <v>男</v>
      </c>
    </row>
    <row r="285" spans="1:5" ht="30" customHeight="1">
      <c r="A285" s="5">
        <v>283</v>
      </c>
      <c r="B285" s="5" t="str">
        <f>"299520210525174807106121"</f>
        <v>299520210525174807106121</v>
      </c>
      <c r="C285" s="5" t="s">
        <v>7</v>
      </c>
      <c r="D285" s="5" t="str">
        <f>"王彩真"</f>
        <v>王彩真</v>
      </c>
      <c r="E285" s="5" t="str">
        <f aca="true" t="shared" si="6" ref="E285:E348">"女"</f>
        <v>女</v>
      </c>
    </row>
    <row r="286" spans="1:5" ht="30" customHeight="1">
      <c r="A286" s="5">
        <v>284</v>
      </c>
      <c r="B286" s="5" t="str">
        <f>"299520210525174916106125"</f>
        <v>299520210525174916106125</v>
      </c>
      <c r="C286" s="5" t="s">
        <v>7</v>
      </c>
      <c r="D286" s="5" t="str">
        <f>"梁丽金"</f>
        <v>梁丽金</v>
      </c>
      <c r="E286" s="5" t="str">
        <f t="shared" si="6"/>
        <v>女</v>
      </c>
    </row>
    <row r="287" spans="1:5" ht="30" customHeight="1">
      <c r="A287" s="5">
        <v>285</v>
      </c>
      <c r="B287" s="5" t="str">
        <f>"299520210525175054106127"</f>
        <v>299520210525175054106127</v>
      </c>
      <c r="C287" s="5" t="s">
        <v>7</v>
      </c>
      <c r="D287" s="5" t="str">
        <f>"陈笑"</f>
        <v>陈笑</v>
      </c>
      <c r="E287" s="5" t="str">
        <f t="shared" si="6"/>
        <v>女</v>
      </c>
    </row>
    <row r="288" spans="1:5" ht="30" customHeight="1">
      <c r="A288" s="5">
        <v>286</v>
      </c>
      <c r="B288" s="5" t="str">
        <f>"299520210525175136106128"</f>
        <v>299520210525175136106128</v>
      </c>
      <c r="C288" s="5" t="s">
        <v>7</v>
      </c>
      <c r="D288" s="5" t="str">
        <f>"曾飘"</f>
        <v>曾飘</v>
      </c>
      <c r="E288" s="5" t="str">
        <f t="shared" si="6"/>
        <v>女</v>
      </c>
    </row>
    <row r="289" spans="1:5" ht="30" customHeight="1">
      <c r="A289" s="5">
        <v>287</v>
      </c>
      <c r="B289" s="5" t="str">
        <f>"299520210525175848106140"</f>
        <v>299520210525175848106140</v>
      </c>
      <c r="C289" s="5" t="s">
        <v>7</v>
      </c>
      <c r="D289" s="5" t="str">
        <f>"林思彤"</f>
        <v>林思彤</v>
      </c>
      <c r="E289" s="5" t="str">
        <f t="shared" si="6"/>
        <v>女</v>
      </c>
    </row>
    <row r="290" spans="1:5" ht="30" customHeight="1">
      <c r="A290" s="5">
        <v>288</v>
      </c>
      <c r="B290" s="5" t="str">
        <f>"299520210525175852106141"</f>
        <v>299520210525175852106141</v>
      </c>
      <c r="C290" s="5" t="s">
        <v>7</v>
      </c>
      <c r="D290" s="5" t="str">
        <f>"蔡燕萍"</f>
        <v>蔡燕萍</v>
      </c>
      <c r="E290" s="5" t="str">
        <f t="shared" si="6"/>
        <v>女</v>
      </c>
    </row>
    <row r="291" spans="1:5" ht="30" customHeight="1">
      <c r="A291" s="5">
        <v>289</v>
      </c>
      <c r="B291" s="5" t="str">
        <f>"299520210525180256106150"</f>
        <v>299520210525180256106150</v>
      </c>
      <c r="C291" s="5" t="s">
        <v>7</v>
      </c>
      <c r="D291" s="5" t="str">
        <f>"陈玉翠"</f>
        <v>陈玉翠</v>
      </c>
      <c r="E291" s="5" t="str">
        <f t="shared" si="6"/>
        <v>女</v>
      </c>
    </row>
    <row r="292" spans="1:5" ht="30" customHeight="1">
      <c r="A292" s="5">
        <v>290</v>
      </c>
      <c r="B292" s="5" t="str">
        <f>"299520210525180346106153"</f>
        <v>299520210525180346106153</v>
      </c>
      <c r="C292" s="5" t="s">
        <v>7</v>
      </c>
      <c r="D292" s="5" t="str">
        <f>"杨妃"</f>
        <v>杨妃</v>
      </c>
      <c r="E292" s="5" t="str">
        <f t="shared" si="6"/>
        <v>女</v>
      </c>
    </row>
    <row r="293" spans="1:5" ht="30" customHeight="1">
      <c r="A293" s="5">
        <v>291</v>
      </c>
      <c r="B293" s="5" t="str">
        <f>"299520210525181348106173"</f>
        <v>299520210525181348106173</v>
      </c>
      <c r="C293" s="5" t="s">
        <v>7</v>
      </c>
      <c r="D293" s="5" t="str">
        <f>"卢娜"</f>
        <v>卢娜</v>
      </c>
      <c r="E293" s="5" t="str">
        <f t="shared" si="6"/>
        <v>女</v>
      </c>
    </row>
    <row r="294" spans="1:5" ht="30" customHeight="1">
      <c r="A294" s="5">
        <v>292</v>
      </c>
      <c r="B294" s="5" t="str">
        <f>"299520210525181942106187"</f>
        <v>299520210525181942106187</v>
      </c>
      <c r="C294" s="5" t="s">
        <v>7</v>
      </c>
      <c r="D294" s="5" t="str">
        <f>"林志姑"</f>
        <v>林志姑</v>
      </c>
      <c r="E294" s="5" t="str">
        <f t="shared" si="6"/>
        <v>女</v>
      </c>
    </row>
    <row r="295" spans="1:5" ht="30" customHeight="1">
      <c r="A295" s="5">
        <v>293</v>
      </c>
      <c r="B295" s="5" t="str">
        <f>"299520210525182129106192"</f>
        <v>299520210525182129106192</v>
      </c>
      <c r="C295" s="5" t="s">
        <v>7</v>
      </c>
      <c r="D295" s="5" t="str">
        <f>"洪秀玉"</f>
        <v>洪秀玉</v>
      </c>
      <c r="E295" s="5" t="str">
        <f t="shared" si="6"/>
        <v>女</v>
      </c>
    </row>
    <row r="296" spans="1:5" ht="30" customHeight="1">
      <c r="A296" s="5">
        <v>294</v>
      </c>
      <c r="B296" s="5" t="str">
        <f>"299520210525182151106193"</f>
        <v>299520210525182151106193</v>
      </c>
      <c r="C296" s="5" t="s">
        <v>7</v>
      </c>
      <c r="D296" s="5" t="str">
        <f>"符翁恩"</f>
        <v>符翁恩</v>
      </c>
      <c r="E296" s="5" t="str">
        <f t="shared" si="6"/>
        <v>女</v>
      </c>
    </row>
    <row r="297" spans="1:5" ht="30" customHeight="1">
      <c r="A297" s="5">
        <v>295</v>
      </c>
      <c r="B297" s="5" t="str">
        <f>"299520210525182244106196"</f>
        <v>299520210525182244106196</v>
      </c>
      <c r="C297" s="5" t="s">
        <v>7</v>
      </c>
      <c r="D297" s="5" t="str">
        <f>"黄亚群"</f>
        <v>黄亚群</v>
      </c>
      <c r="E297" s="5" t="str">
        <f t="shared" si="6"/>
        <v>女</v>
      </c>
    </row>
    <row r="298" spans="1:5" ht="30" customHeight="1">
      <c r="A298" s="5">
        <v>296</v>
      </c>
      <c r="B298" s="5" t="str">
        <f>"299520210525182335106198"</f>
        <v>299520210525182335106198</v>
      </c>
      <c r="C298" s="5" t="s">
        <v>7</v>
      </c>
      <c r="D298" s="5" t="str">
        <f>"邓春雨"</f>
        <v>邓春雨</v>
      </c>
      <c r="E298" s="5" t="str">
        <f t="shared" si="6"/>
        <v>女</v>
      </c>
    </row>
    <row r="299" spans="1:5" ht="30" customHeight="1">
      <c r="A299" s="5">
        <v>297</v>
      </c>
      <c r="B299" s="5" t="str">
        <f>"299520210525182508106203"</f>
        <v>299520210525182508106203</v>
      </c>
      <c r="C299" s="5" t="s">
        <v>7</v>
      </c>
      <c r="D299" s="5" t="str">
        <f>"吴玉红"</f>
        <v>吴玉红</v>
      </c>
      <c r="E299" s="5" t="str">
        <f t="shared" si="6"/>
        <v>女</v>
      </c>
    </row>
    <row r="300" spans="1:5" ht="30" customHeight="1">
      <c r="A300" s="5">
        <v>298</v>
      </c>
      <c r="B300" s="5" t="str">
        <f>"299520210525182620106206"</f>
        <v>299520210525182620106206</v>
      </c>
      <c r="C300" s="5" t="s">
        <v>7</v>
      </c>
      <c r="D300" s="5" t="str">
        <f>"钟玲华"</f>
        <v>钟玲华</v>
      </c>
      <c r="E300" s="5" t="str">
        <f t="shared" si="6"/>
        <v>女</v>
      </c>
    </row>
    <row r="301" spans="1:5" ht="30" customHeight="1">
      <c r="A301" s="5">
        <v>299</v>
      </c>
      <c r="B301" s="5" t="str">
        <f>"299520210525183240106218"</f>
        <v>299520210525183240106218</v>
      </c>
      <c r="C301" s="5" t="s">
        <v>7</v>
      </c>
      <c r="D301" s="5" t="str">
        <f>"郭晓眯"</f>
        <v>郭晓眯</v>
      </c>
      <c r="E301" s="5" t="str">
        <f t="shared" si="6"/>
        <v>女</v>
      </c>
    </row>
    <row r="302" spans="1:5" ht="30" customHeight="1">
      <c r="A302" s="5">
        <v>300</v>
      </c>
      <c r="B302" s="5" t="str">
        <f>"299520210525183305106219"</f>
        <v>299520210525183305106219</v>
      </c>
      <c r="C302" s="5" t="s">
        <v>7</v>
      </c>
      <c r="D302" s="5" t="str">
        <f>"吴春阳"</f>
        <v>吴春阳</v>
      </c>
      <c r="E302" s="5" t="str">
        <f t="shared" si="6"/>
        <v>女</v>
      </c>
    </row>
    <row r="303" spans="1:5" ht="30" customHeight="1">
      <c r="A303" s="5">
        <v>301</v>
      </c>
      <c r="B303" s="5" t="str">
        <f>"299520210525183903106233"</f>
        <v>299520210525183903106233</v>
      </c>
      <c r="C303" s="5" t="s">
        <v>7</v>
      </c>
      <c r="D303" s="5" t="str">
        <f>"陈小雅"</f>
        <v>陈小雅</v>
      </c>
      <c r="E303" s="5" t="str">
        <f t="shared" si="6"/>
        <v>女</v>
      </c>
    </row>
    <row r="304" spans="1:5" ht="30" customHeight="1">
      <c r="A304" s="5">
        <v>302</v>
      </c>
      <c r="B304" s="5" t="str">
        <f>"299520210525183937106234"</f>
        <v>299520210525183937106234</v>
      </c>
      <c r="C304" s="5" t="s">
        <v>7</v>
      </c>
      <c r="D304" s="5" t="str">
        <f>"张庆丽"</f>
        <v>张庆丽</v>
      </c>
      <c r="E304" s="5" t="str">
        <f t="shared" si="6"/>
        <v>女</v>
      </c>
    </row>
    <row r="305" spans="1:5" ht="30" customHeight="1">
      <c r="A305" s="5">
        <v>303</v>
      </c>
      <c r="B305" s="5" t="str">
        <f>"299520210525184046106236"</f>
        <v>299520210525184046106236</v>
      </c>
      <c r="C305" s="5" t="s">
        <v>7</v>
      </c>
      <c r="D305" s="5" t="str">
        <f>"李海莲"</f>
        <v>李海莲</v>
      </c>
      <c r="E305" s="5" t="str">
        <f t="shared" si="6"/>
        <v>女</v>
      </c>
    </row>
    <row r="306" spans="1:5" ht="30" customHeight="1">
      <c r="A306" s="5">
        <v>304</v>
      </c>
      <c r="B306" s="5" t="str">
        <f>"299520210525184216106239"</f>
        <v>299520210525184216106239</v>
      </c>
      <c r="C306" s="5" t="s">
        <v>7</v>
      </c>
      <c r="D306" s="5" t="str">
        <f>"邱超"</f>
        <v>邱超</v>
      </c>
      <c r="E306" s="5" t="str">
        <f t="shared" si="6"/>
        <v>女</v>
      </c>
    </row>
    <row r="307" spans="1:5" ht="30" customHeight="1">
      <c r="A307" s="5">
        <v>305</v>
      </c>
      <c r="B307" s="5" t="str">
        <f>"299520210525184620106250"</f>
        <v>299520210525184620106250</v>
      </c>
      <c r="C307" s="5" t="s">
        <v>7</v>
      </c>
      <c r="D307" s="5" t="str">
        <f>"陈仕婷"</f>
        <v>陈仕婷</v>
      </c>
      <c r="E307" s="5" t="str">
        <f t="shared" si="6"/>
        <v>女</v>
      </c>
    </row>
    <row r="308" spans="1:5" ht="30" customHeight="1">
      <c r="A308" s="5">
        <v>306</v>
      </c>
      <c r="B308" s="5" t="str">
        <f>"299520210525184721106254"</f>
        <v>299520210525184721106254</v>
      </c>
      <c r="C308" s="5" t="s">
        <v>7</v>
      </c>
      <c r="D308" s="5" t="str">
        <f>"陶嘉嘉"</f>
        <v>陶嘉嘉</v>
      </c>
      <c r="E308" s="5" t="str">
        <f t="shared" si="6"/>
        <v>女</v>
      </c>
    </row>
    <row r="309" spans="1:5" ht="30" customHeight="1">
      <c r="A309" s="5">
        <v>307</v>
      </c>
      <c r="B309" s="5" t="str">
        <f>"299520210525185059106264"</f>
        <v>299520210525185059106264</v>
      </c>
      <c r="C309" s="5" t="s">
        <v>7</v>
      </c>
      <c r="D309" s="5" t="str">
        <f>"周玉娇"</f>
        <v>周玉娇</v>
      </c>
      <c r="E309" s="5" t="str">
        <f t="shared" si="6"/>
        <v>女</v>
      </c>
    </row>
    <row r="310" spans="1:5" ht="30" customHeight="1">
      <c r="A310" s="5">
        <v>308</v>
      </c>
      <c r="B310" s="5" t="str">
        <f>"299520210525185219106266"</f>
        <v>299520210525185219106266</v>
      </c>
      <c r="C310" s="5" t="s">
        <v>7</v>
      </c>
      <c r="D310" s="5" t="str">
        <f>"符秀梅"</f>
        <v>符秀梅</v>
      </c>
      <c r="E310" s="5" t="str">
        <f t="shared" si="6"/>
        <v>女</v>
      </c>
    </row>
    <row r="311" spans="1:5" ht="30" customHeight="1">
      <c r="A311" s="5">
        <v>309</v>
      </c>
      <c r="B311" s="5" t="str">
        <f>"299520210525190033106281"</f>
        <v>299520210525190033106281</v>
      </c>
      <c r="C311" s="5" t="s">
        <v>7</v>
      </c>
      <c r="D311" s="5" t="str">
        <f>"符彩玲"</f>
        <v>符彩玲</v>
      </c>
      <c r="E311" s="5" t="str">
        <f t="shared" si="6"/>
        <v>女</v>
      </c>
    </row>
    <row r="312" spans="1:5" ht="30" customHeight="1">
      <c r="A312" s="5">
        <v>310</v>
      </c>
      <c r="B312" s="5" t="str">
        <f>"299520210525190319106284"</f>
        <v>299520210525190319106284</v>
      </c>
      <c r="C312" s="5" t="s">
        <v>7</v>
      </c>
      <c r="D312" s="5" t="str">
        <f>"钟风立"</f>
        <v>钟风立</v>
      </c>
      <c r="E312" s="5" t="str">
        <f t="shared" si="6"/>
        <v>女</v>
      </c>
    </row>
    <row r="313" spans="1:5" ht="30" customHeight="1">
      <c r="A313" s="5">
        <v>311</v>
      </c>
      <c r="B313" s="5" t="str">
        <f>"299520210525190337106285"</f>
        <v>299520210525190337106285</v>
      </c>
      <c r="C313" s="5" t="s">
        <v>7</v>
      </c>
      <c r="D313" s="5" t="str">
        <f>"杨晶"</f>
        <v>杨晶</v>
      </c>
      <c r="E313" s="5" t="str">
        <f t="shared" si="6"/>
        <v>女</v>
      </c>
    </row>
    <row r="314" spans="1:5" ht="30" customHeight="1">
      <c r="A314" s="5">
        <v>312</v>
      </c>
      <c r="B314" s="5" t="str">
        <f>"299520210525190351106286"</f>
        <v>299520210525190351106286</v>
      </c>
      <c r="C314" s="5" t="s">
        <v>7</v>
      </c>
      <c r="D314" s="5" t="str">
        <f>"柏平红"</f>
        <v>柏平红</v>
      </c>
      <c r="E314" s="5" t="str">
        <f t="shared" si="6"/>
        <v>女</v>
      </c>
    </row>
    <row r="315" spans="1:5" ht="30" customHeight="1">
      <c r="A315" s="5">
        <v>313</v>
      </c>
      <c r="B315" s="5" t="str">
        <f>"299520210525190428106288"</f>
        <v>299520210525190428106288</v>
      </c>
      <c r="C315" s="5" t="s">
        <v>7</v>
      </c>
      <c r="D315" s="5" t="str">
        <f>"吴晓翠"</f>
        <v>吴晓翠</v>
      </c>
      <c r="E315" s="5" t="str">
        <f t="shared" si="6"/>
        <v>女</v>
      </c>
    </row>
    <row r="316" spans="1:5" ht="30" customHeight="1">
      <c r="A316" s="5">
        <v>314</v>
      </c>
      <c r="B316" s="5" t="str">
        <f>"299520210525190449106290"</f>
        <v>299520210525190449106290</v>
      </c>
      <c r="C316" s="5" t="s">
        <v>7</v>
      </c>
      <c r="D316" s="5" t="str">
        <f>"关鹏燕"</f>
        <v>关鹏燕</v>
      </c>
      <c r="E316" s="5" t="str">
        <f t="shared" si="6"/>
        <v>女</v>
      </c>
    </row>
    <row r="317" spans="1:5" ht="30" customHeight="1">
      <c r="A317" s="5">
        <v>315</v>
      </c>
      <c r="B317" s="5" t="str">
        <f>"299520210525190618106292"</f>
        <v>299520210525190618106292</v>
      </c>
      <c r="C317" s="5" t="s">
        <v>7</v>
      </c>
      <c r="D317" s="5" t="str">
        <f>"郑珍珍"</f>
        <v>郑珍珍</v>
      </c>
      <c r="E317" s="5" t="str">
        <f t="shared" si="6"/>
        <v>女</v>
      </c>
    </row>
    <row r="318" spans="1:5" ht="30" customHeight="1">
      <c r="A318" s="5">
        <v>316</v>
      </c>
      <c r="B318" s="5" t="str">
        <f>"299520210525190653106293"</f>
        <v>299520210525190653106293</v>
      </c>
      <c r="C318" s="5" t="s">
        <v>7</v>
      </c>
      <c r="D318" s="5" t="str">
        <f>"李有川"</f>
        <v>李有川</v>
      </c>
      <c r="E318" s="5" t="str">
        <f t="shared" si="6"/>
        <v>女</v>
      </c>
    </row>
    <row r="319" spans="1:5" ht="30" customHeight="1">
      <c r="A319" s="5">
        <v>317</v>
      </c>
      <c r="B319" s="5" t="str">
        <f>"299520210525190908106298"</f>
        <v>299520210525190908106298</v>
      </c>
      <c r="C319" s="5" t="s">
        <v>7</v>
      </c>
      <c r="D319" s="5" t="str">
        <f>"邱华英"</f>
        <v>邱华英</v>
      </c>
      <c r="E319" s="5" t="str">
        <f t="shared" si="6"/>
        <v>女</v>
      </c>
    </row>
    <row r="320" spans="1:5" ht="30" customHeight="1">
      <c r="A320" s="5">
        <v>318</v>
      </c>
      <c r="B320" s="5" t="str">
        <f>"299520210525191000106301"</f>
        <v>299520210525191000106301</v>
      </c>
      <c r="C320" s="5" t="s">
        <v>7</v>
      </c>
      <c r="D320" s="5" t="str">
        <f>"周五爱"</f>
        <v>周五爱</v>
      </c>
      <c r="E320" s="5" t="str">
        <f t="shared" si="6"/>
        <v>女</v>
      </c>
    </row>
    <row r="321" spans="1:5" ht="30" customHeight="1">
      <c r="A321" s="5">
        <v>319</v>
      </c>
      <c r="B321" s="5" t="str">
        <f>"299520210525192039106317"</f>
        <v>299520210525192039106317</v>
      </c>
      <c r="C321" s="5" t="s">
        <v>7</v>
      </c>
      <c r="D321" s="5" t="str">
        <f>"符青秋"</f>
        <v>符青秋</v>
      </c>
      <c r="E321" s="5" t="str">
        <f t="shared" si="6"/>
        <v>女</v>
      </c>
    </row>
    <row r="322" spans="1:5" ht="30" customHeight="1">
      <c r="A322" s="5">
        <v>320</v>
      </c>
      <c r="B322" s="5" t="str">
        <f>"299520210525192348106326"</f>
        <v>299520210525192348106326</v>
      </c>
      <c r="C322" s="5" t="s">
        <v>7</v>
      </c>
      <c r="D322" s="5" t="str">
        <f>"李美慧"</f>
        <v>李美慧</v>
      </c>
      <c r="E322" s="5" t="str">
        <f t="shared" si="6"/>
        <v>女</v>
      </c>
    </row>
    <row r="323" spans="1:5" ht="30" customHeight="1">
      <c r="A323" s="5">
        <v>321</v>
      </c>
      <c r="B323" s="5" t="str">
        <f>"299520210525192413106327"</f>
        <v>299520210525192413106327</v>
      </c>
      <c r="C323" s="5" t="s">
        <v>7</v>
      </c>
      <c r="D323" s="5" t="str">
        <f>"袁晓阳"</f>
        <v>袁晓阳</v>
      </c>
      <c r="E323" s="5" t="str">
        <f t="shared" si="6"/>
        <v>女</v>
      </c>
    </row>
    <row r="324" spans="1:5" ht="30" customHeight="1">
      <c r="A324" s="5">
        <v>322</v>
      </c>
      <c r="B324" s="5" t="str">
        <f>"299520210525192502106330"</f>
        <v>299520210525192502106330</v>
      </c>
      <c r="C324" s="5" t="s">
        <v>7</v>
      </c>
      <c r="D324" s="5" t="str">
        <f>"羊精玲"</f>
        <v>羊精玲</v>
      </c>
      <c r="E324" s="5" t="str">
        <f t="shared" si="6"/>
        <v>女</v>
      </c>
    </row>
    <row r="325" spans="1:5" ht="30" customHeight="1">
      <c r="A325" s="5">
        <v>323</v>
      </c>
      <c r="B325" s="5" t="str">
        <f>"299520210525192659106336"</f>
        <v>299520210525192659106336</v>
      </c>
      <c r="C325" s="5" t="s">
        <v>7</v>
      </c>
      <c r="D325" s="5" t="str">
        <f>"罗娜妹"</f>
        <v>罗娜妹</v>
      </c>
      <c r="E325" s="5" t="str">
        <f t="shared" si="6"/>
        <v>女</v>
      </c>
    </row>
    <row r="326" spans="1:5" ht="30" customHeight="1">
      <c r="A326" s="5">
        <v>324</v>
      </c>
      <c r="B326" s="5" t="str">
        <f>"299520210525192920106340"</f>
        <v>299520210525192920106340</v>
      </c>
      <c r="C326" s="5" t="s">
        <v>7</v>
      </c>
      <c r="D326" s="5" t="str">
        <f>"文开卷"</f>
        <v>文开卷</v>
      </c>
      <c r="E326" s="5" t="str">
        <f t="shared" si="6"/>
        <v>女</v>
      </c>
    </row>
    <row r="327" spans="1:5" ht="30" customHeight="1">
      <c r="A327" s="5">
        <v>325</v>
      </c>
      <c r="B327" s="5" t="str">
        <f>"299520210525193029106342"</f>
        <v>299520210525193029106342</v>
      </c>
      <c r="C327" s="5" t="s">
        <v>7</v>
      </c>
      <c r="D327" s="5" t="str">
        <f>"黎莉婷"</f>
        <v>黎莉婷</v>
      </c>
      <c r="E327" s="5" t="str">
        <f t="shared" si="6"/>
        <v>女</v>
      </c>
    </row>
    <row r="328" spans="1:5" ht="30" customHeight="1">
      <c r="A328" s="5">
        <v>326</v>
      </c>
      <c r="B328" s="5" t="str">
        <f>"299520210525193250106350"</f>
        <v>299520210525193250106350</v>
      </c>
      <c r="C328" s="5" t="s">
        <v>7</v>
      </c>
      <c r="D328" s="5" t="str">
        <f>"周后丽"</f>
        <v>周后丽</v>
      </c>
      <c r="E328" s="5" t="str">
        <f t="shared" si="6"/>
        <v>女</v>
      </c>
    </row>
    <row r="329" spans="1:5" ht="30" customHeight="1">
      <c r="A329" s="5">
        <v>327</v>
      </c>
      <c r="B329" s="5" t="str">
        <f>"299520210525193449106354"</f>
        <v>299520210525193449106354</v>
      </c>
      <c r="C329" s="5" t="s">
        <v>7</v>
      </c>
      <c r="D329" s="5" t="str">
        <f>"王少霞"</f>
        <v>王少霞</v>
      </c>
      <c r="E329" s="5" t="str">
        <f t="shared" si="6"/>
        <v>女</v>
      </c>
    </row>
    <row r="330" spans="1:5" ht="30" customHeight="1">
      <c r="A330" s="5">
        <v>328</v>
      </c>
      <c r="B330" s="5" t="str">
        <f>"299520210525193503106355"</f>
        <v>299520210525193503106355</v>
      </c>
      <c r="C330" s="5" t="s">
        <v>7</v>
      </c>
      <c r="D330" s="5" t="str">
        <f>"王英美"</f>
        <v>王英美</v>
      </c>
      <c r="E330" s="5" t="str">
        <f t="shared" si="6"/>
        <v>女</v>
      </c>
    </row>
    <row r="331" spans="1:5" ht="30" customHeight="1">
      <c r="A331" s="5">
        <v>329</v>
      </c>
      <c r="B331" s="5" t="str">
        <f>"299520210525193535106358"</f>
        <v>299520210525193535106358</v>
      </c>
      <c r="C331" s="5" t="s">
        <v>7</v>
      </c>
      <c r="D331" s="5" t="str">
        <f>"谢艳芬"</f>
        <v>谢艳芬</v>
      </c>
      <c r="E331" s="5" t="str">
        <f t="shared" si="6"/>
        <v>女</v>
      </c>
    </row>
    <row r="332" spans="1:5" ht="30" customHeight="1">
      <c r="A332" s="5">
        <v>330</v>
      </c>
      <c r="B332" s="5" t="str">
        <f>"299520210525193606106360"</f>
        <v>299520210525193606106360</v>
      </c>
      <c r="C332" s="5" t="s">
        <v>7</v>
      </c>
      <c r="D332" s="5" t="str">
        <f>"吴雪娟"</f>
        <v>吴雪娟</v>
      </c>
      <c r="E332" s="5" t="str">
        <f t="shared" si="6"/>
        <v>女</v>
      </c>
    </row>
    <row r="333" spans="1:5" ht="30" customHeight="1">
      <c r="A333" s="5">
        <v>331</v>
      </c>
      <c r="B333" s="5" t="str">
        <f>"299520210525194445106379"</f>
        <v>299520210525194445106379</v>
      </c>
      <c r="C333" s="5" t="s">
        <v>7</v>
      </c>
      <c r="D333" s="5" t="str">
        <f>"梁露文"</f>
        <v>梁露文</v>
      </c>
      <c r="E333" s="5" t="str">
        <f t="shared" si="6"/>
        <v>女</v>
      </c>
    </row>
    <row r="334" spans="1:5" ht="30" customHeight="1">
      <c r="A334" s="5">
        <v>332</v>
      </c>
      <c r="B334" s="5" t="str">
        <f>"299520210525194741106384"</f>
        <v>299520210525194741106384</v>
      </c>
      <c r="C334" s="5" t="s">
        <v>7</v>
      </c>
      <c r="D334" s="5" t="str">
        <f>"徐志英"</f>
        <v>徐志英</v>
      </c>
      <c r="E334" s="5" t="str">
        <f t="shared" si="6"/>
        <v>女</v>
      </c>
    </row>
    <row r="335" spans="1:5" ht="30" customHeight="1">
      <c r="A335" s="5">
        <v>333</v>
      </c>
      <c r="B335" s="5" t="str">
        <f>"299520210525194758106386"</f>
        <v>299520210525194758106386</v>
      </c>
      <c r="C335" s="5" t="s">
        <v>7</v>
      </c>
      <c r="D335" s="5" t="str">
        <f>"冯春红"</f>
        <v>冯春红</v>
      </c>
      <c r="E335" s="5" t="str">
        <f t="shared" si="6"/>
        <v>女</v>
      </c>
    </row>
    <row r="336" spans="1:5" ht="30" customHeight="1">
      <c r="A336" s="5">
        <v>334</v>
      </c>
      <c r="B336" s="5" t="str">
        <f>"299520210525195106106396"</f>
        <v>299520210525195106106396</v>
      </c>
      <c r="C336" s="5" t="s">
        <v>7</v>
      </c>
      <c r="D336" s="5" t="str">
        <f>"李史娜"</f>
        <v>李史娜</v>
      </c>
      <c r="E336" s="5" t="str">
        <f t="shared" si="6"/>
        <v>女</v>
      </c>
    </row>
    <row r="337" spans="1:5" ht="30" customHeight="1">
      <c r="A337" s="5">
        <v>335</v>
      </c>
      <c r="B337" s="5" t="str">
        <f>"299520210525195216106401"</f>
        <v>299520210525195216106401</v>
      </c>
      <c r="C337" s="5" t="s">
        <v>7</v>
      </c>
      <c r="D337" s="5" t="str">
        <f>"黄紫金"</f>
        <v>黄紫金</v>
      </c>
      <c r="E337" s="5" t="str">
        <f t="shared" si="6"/>
        <v>女</v>
      </c>
    </row>
    <row r="338" spans="1:5" ht="30" customHeight="1">
      <c r="A338" s="5">
        <v>336</v>
      </c>
      <c r="B338" s="5" t="str">
        <f>"299520210525195300106404"</f>
        <v>299520210525195300106404</v>
      </c>
      <c r="C338" s="5" t="s">
        <v>7</v>
      </c>
      <c r="D338" s="5" t="str">
        <f>"黄国丹"</f>
        <v>黄国丹</v>
      </c>
      <c r="E338" s="5" t="str">
        <f t="shared" si="6"/>
        <v>女</v>
      </c>
    </row>
    <row r="339" spans="1:5" ht="30" customHeight="1">
      <c r="A339" s="5">
        <v>337</v>
      </c>
      <c r="B339" s="5" t="str">
        <f>"299520210525195330106405"</f>
        <v>299520210525195330106405</v>
      </c>
      <c r="C339" s="5" t="s">
        <v>7</v>
      </c>
      <c r="D339" s="5" t="str">
        <f>"刘丽唐"</f>
        <v>刘丽唐</v>
      </c>
      <c r="E339" s="5" t="str">
        <f t="shared" si="6"/>
        <v>女</v>
      </c>
    </row>
    <row r="340" spans="1:5" ht="30" customHeight="1">
      <c r="A340" s="5">
        <v>338</v>
      </c>
      <c r="B340" s="5" t="str">
        <f>"299520210525195739106417"</f>
        <v>299520210525195739106417</v>
      </c>
      <c r="C340" s="5" t="s">
        <v>7</v>
      </c>
      <c r="D340" s="5" t="str">
        <f>"符妹珠"</f>
        <v>符妹珠</v>
      </c>
      <c r="E340" s="5" t="str">
        <f t="shared" si="6"/>
        <v>女</v>
      </c>
    </row>
    <row r="341" spans="1:5" ht="30" customHeight="1">
      <c r="A341" s="5">
        <v>339</v>
      </c>
      <c r="B341" s="5" t="str">
        <f>"299520210525195900106421"</f>
        <v>299520210525195900106421</v>
      </c>
      <c r="C341" s="5" t="s">
        <v>7</v>
      </c>
      <c r="D341" s="5" t="str">
        <f>"李春艳"</f>
        <v>李春艳</v>
      </c>
      <c r="E341" s="5" t="str">
        <f t="shared" si="6"/>
        <v>女</v>
      </c>
    </row>
    <row r="342" spans="1:5" ht="30" customHeight="1">
      <c r="A342" s="5">
        <v>340</v>
      </c>
      <c r="B342" s="5" t="str">
        <f>"299520210525200110106424"</f>
        <v>299520210525200110106424</v>
      </c>
      <c r="C342" s="5" t="s">
        <v>7</v>
      </c>
      <c r="D342" s="5" t="str">
        <f>"符锦梅"</f>
        <v>符锦梅</v>
      </c>
      <c r="E342" s="5" t="str">
        <f t="shared" si="6"/>
        <v>女</v>
      </c>
    </row>
    <row r="343" spans="1:5" ht="30" customHeight="1">
      <c r="A343" s="5">
        <v>341</v>
      </c>
      <c r="B343" s="5" t="str">
        <f>"299520210525201542106450"</f>
        <v>299520210525201542106450</v>
      </c>
      <c r="C343" s="5" t="s">
        <v>7</v>
      </c>
      <c r="D343" s="5" t="str">
        <f>"吴莹"</f>
        <v>吴莹</v>
      </c>
      <c r="E343" s="5" t="str">
        <f t="shared" si="6"/>
        <v>女</v>
      </c>
    </row>
    <row r="344" spans="1:5" ht="30" customHeight="1">
      <c r="A344" s="5">
        <v>342</v>
      </c>
      <c r="B344" s="5" t="str">
        <f>"299520210525201805106457"</f>
        <v>299520210525201805106457</v>
      </c>
      <c r="C344" s="5" t="s">
        <v>7</v>
      </c>
      <c r="D344" s="5" t="str">
        <f>"陈水親"</f>
        <v>陈水親</v>
      </c>
      <c r="E344" s="5" t="str">
        <f t="shared" si="6"/>
        <v>女</v>
      </c>
    </row>
    <row r="345" spans="1:5" ht="30" customHeight="1">
      <c r="A345" s="5">
        <v>343</v>
      </c>
      <c r="B345" s="5" t="str">
        <f>"299520210525201837106459"</f>
        <v>299520210525201837106459</v>
      </c>
      <c r="C345" s="5" t="s">
        <v>7</v>
      </c>
      <c r="D345" s="5" t="str">
        <f>"黄翠美"</f>
        <v>黄翠美</v>
      </c>
      <c r="E345" s="5" t="str">
        <f t="shared" si="6"/>
        <v>女</v>
      </c>
    </row>
    <row r="346" spans="1:5" ht="30" customHeight="1">
      <c r="A346" s="5">
        <v>344</v>
      </c>
      <c r="B346" s="5" t="str">
        <f>"299520210525202031106463"</f>
        <v>299520210525202031106463</v>
      </c>
      <c r="C346" s="5" t="s">
        <v>7</v>
      </c>
      <c r="D346" s="5" t="str">
        <f>"黄姣"</f>
        <v>黄姣</v>
      </c>
      <c r="E346" s="5" t="str">
        <f t="shared" si="6"/>
        <v>女</v>
      </c>
    </row>
    <row r="347" spans="1:5" ht="30" customHeight="1">
      <c r="A347" s="5">
        <v>345</v>
      </c>
      <c r="B347" s="5" t="str">
        <f>"299520210525202216106470"</f>
        <v>299520210525202216106470</v>
      </c>
      <c r="C347" s="5" t="s">
        <v>7</v>
      </c>
      <c r="D347" s="5" t="str">
        <f>"徐婉晴"</f>
        <v>徐婉晴</v>
      </c>
      <c r="E347" s="5" t="str">
        <f t="shared" si="6"/>
        <v>女</v>
      </c>
    </row>
    <row r="348" spans="1:5" ht="30" customHeight="1">
      <c r="A348" s="5">
        <v>346</v>
      </c>
      <c r="B348" s="5" t="str">
        <f>"299520210525202337106474"</f>
        <v>299520210525202337106474</v>
      </c>
      <c r="C348" s="5" t="s">
        <v>7</v>
      </c>
      <c r="D348" s="5" t="str">
        <f>"周辉英"</f>
        <v>周辉英</v>
      </c>
      <c r="E348" s="5" t="str">
        <f t="shared" si="6"/>
        <v>女</v>
      </c>
    </row>
    <row r="349" spans="1:5" ht="30" customHeight="1">
      <c r="A349" s="5">
        <v>347</v>
      </c>
      <c r="B349" s="5" t="str">
        <f>"299520210525202642106483"</f>
        <v>299520210525202642106483</v>
      </c>
      <c r="C349" s="5" t="s">
        <v>7</v>
      </c>
      <c r="D349" s="5" t="str">
        <f>"李小丽"</f>
        <v>李小丽</v>
      </c>
      <c r="E349" s="5" t="str">
        <f aca="true" t="shared" si="7" ref="E349:E373">"女"</f>
        <v>女</v>
      </c>
    </row>
    <row r="350" spans="1:5" ht="30" customHeight="1">
      <c r="A350" s="5">
        <v>348</v>
      </c>
      <c r="B350" s="5" t="str">
        <f>"299520210525202918106491"</f>
        <v>299520210525202918106491</v>
      </c>
      <c r="C350" s="5" t="s">
        <v>7</v>
      </c>
      <c r="D350" s="5" t="str">
        <f>"张娜"</f>
        <v>张娜</v>
      </c>
      <c r="E350" s="5" t="str">
        <f t="shared" si="7"/>
        <v>女</v>
      </c>
    </row>
    <row r="351" spans="1:5" ht="30" customHeight="1">
      <c r="A351" s="5">
        <v>349</v>
      </c>
      <c r="B351" s="5" t="str">
        <f>"299520210525203140106493"</f>
        <v>299520210525203140106493</v>
      </c>
      <c r="C351" s="5" t="s">
        <v>7</v>
      </c>
      <c r="D351" s="5" t="str">
        <f>"李强萍"</f>
        <v>李强萍</v>
      </c>
      <c r="E351" s="5" t="str">
        <f t="shared" si="7"/>
        <v>女</v>
      </c>
    </row>
    <row r="352" spans="1:5" ht="30" customHeight="1">
      <c r="A352" s="5">
        <v>350</v>
      </c>
      <c r="B352" s="5" t="str">
        <f>"299520210525203333106505"</f>
        <v>299520210525203333106505</v>
      </c>
      <c r="C352" s="5" t="s">
        <v>7</v>
      </c>
      <c r="D352" s="5" t="str">
        <f>"黄小洁"</f>
        <v>黄小洁</v>
      </c>
      <c r="E352" s="5" t="str">
        <f t="shared" si="7"/>
        <v>女</v>
      </c>
    </row>
    <row r="353" spans="1:5" ht="30" customHeight="1">
      <c r="A353" s="5">
        <v>351</v>
      </c>
      <c r="B353" s="5" t="str">
        <f>"299520210525203515106509"</f>
        <v>299520210525203515106509</v>
      </c>
      <c r="C353" s="5" t="s">
        <v>7</v>
      </c>
      <c r="D353" s="5" t="str">
        <f>"陈立玲"</f>
        <v>陈立玲</v>
      </c>
      <c r="E353" s="5" t="str">
        <f t="shared" si="7"/>
        <v>女</v>
      </c>
    </row>
    <row r="354" spans="1:5" ht="30" customHeight="1">
      <c r="A354" s="5">
        <v>352</v>
      </c>
      <c r="B354" s="5" t="str">
        <f>"299520210525203710106511"</f>
        <v>299520210525203710106511</v>
      </c>
      <c r="C354" s="5" t="s">
        <v>7</v>
      </c>
      <c r="D354" s="5" t="str">
        <f>"郑孟程"</f>
        <v>郑孟程</v>
      </c>
      <c r="E354" s="5" t="str">
        <f t="shared" si="7"/>
        <v>女</v>
      </c>
    </row>
    <row r="355" spans="1:5" ht="30" customHeight="1">
      <c r="A355" s="5">
        <v>353</v>
      </c>
      <c r="B355" s="5" t="str">
        <f>"299520210525203803106512"</f>
        <v>299520210525203803106512</v>
      </c>
      <c r="C355" s="5" t="s">
        <v>7</v>
      </c>
      <c r="D355" s="5" t="str">
        <f>"林海霞"</f>
        <v>林海霞</v>
      </c>
      <c r="E355" s="5" t="str">
        <f t="shared" si="7"/>
        <v>女</v>
      </c>
    </row>
    <row r="356" spans="1:5" ht="30" customHeight="1">
      <c r="A356" s="5">
        <v>354</v>
      </c>
      <c r="B356" s="5" t="str">
        <f>"299520210525205330106536"</f>
        <v>299520210525205330106536</v>
      </c>
      <c r="C356" s="5" t="s">
        <v>7</v>
      </c>
      <c r="D356" s="5" t="str">
        <f>"王莉灵"</f>
        <v>王莉灵</v>
      </c>
      <c r="E356" s="5" t="str">
        <f t="shared" si="7"/>
        <v>女</v>
      </c>
    </row>
    <row r="357" spans="1:5" ht="30" customHeight="1">
      <c r="A357" s="5">
        <v>355</v>
      </c>
      <c r="B357" s="5" t="str">
        <f>"299520210525205729106544"</f>
        <v>299520210525205729106544</v>
      </c>
      <c r="C357" s="5" t="s">
        <v>7</v>
      </c>
      <c r="D357" s="5" t="str">
        <f>"林丽团"</f>
        <v>林丽团</v>
      </c>
      <c r="E357" s="5" t="str">
        <f t="shared" si="7"/>
        <v>女</v>
      </c>
    </row>
    <row r="358" spans="1:5" ht="30" customHeight="1">
      <c r="A358" s="5">
        <v>356</v>
      </c>
      <c r="B358" s="5" t="str">
        <f>"299520210525210007106548"</f>
        <v>299520210525210007106548</v>
      </c>
      <c r="C358" s="5" t="s">
        <v>7</v>
      </c>
      <c r="D358" s="5" t="str">
        <f>"何井保"</f>
        <v>何井保</v>
      </c>
      <c r="E358" s="5" t="str">
        <f t="shared" si="7"/>
        <v>女</v>
      </c>
    </row>
    <row r="359" spans="1:5" ht="30" customHeight="1">
      <c r="A359" s="5">
        <v>357</v>
      </c>
      <c r="B359" s="5" t="str">
        <f>"299520210525210025106550"</f>
        <v>299520210525210025106550</v>
      </c>
      <c r="C359" s="5" t="s">
        <v>7</v>
      </c>
      <c r="D359" s="5" t="str">
        <f>"王曼"</f>
        <v>王曼</v>
      </c>
      <c r="E359" s="5" t="str">
        <f t="shared" si="7"/>
        <v>女</v>
      </c>
    </row>
    <row r="360" spans="1:5" ht="30" customHeight="1">
      <c r="A360" s="5">
        <v>358</v>
      </c>
      <c r="B360" s="5" t="str">
        <f>"299520210525210435106562"</f>
        <v>299520210525210435106562</v>
      </c>
      <c r="C360" s="5" t="s">
        <v>7</v>
      </c>
      <c r="D360" s="5" t="str">
        <f>"许永花"</f>
        <v>许永花</v>
      </c>
      <c r="E360" s="5" t="str">
        <f t="shared" si="7"/>
        <v>女</v>
      </c>
    </row>
    <row r="361" spans="1:5" ht="30" customHeight="1">
      <c r="A361" s="5">
        <v>359</v>
      </c>
      <c r="B361" s="5" t="str">
        <f>"299520210525210830106566"</f>
        <v>299520210525210830106566</v>
      </c>
      <c r="C361" s="5" t="s">
        <v>7</v>
      </c>
      <c r="D361" s="5" t="str">
        <f>"王小佳"</f>
        <v>王小佳</v>
      </c>
      <c r="E361" s="5" t="str">
        <f t="shared" si="7"/>
        <v>女</v>
      </c>
    </row>
    <row r="362" spans="1:5" ht="30" customHeight="1">
      <c r="A362" s="5">
        <v>360</v>
      </c>
      <c r="B362" s="5" t="str">
        <f>"299520210525211148106576"</f>
        <v>299520210525211148106576</v>
      </c>
      <c r="C362" s="5" t="s">
        <v>7</v>
      </c>
      <c r="D362" s="5" t="str">
        <f>"吕素婷"</f>
        <v>吕素婷</v>
      </c>
      <c r="E362" s="5" t="str">
        <f t="shared" si="7"/>
        <v>女</v>
      </c>
    </row>
    <row r="363" spans="1:5" ht="30" customHeight="1">
      <c r="A363" s="5">
        <v>361</v>
      </c>
      <c r="B363" s="5" t="str">
        <f>"299520210525211208106578"</f>
        <v>299520210525211208106578</v>
      </c>
      <c r="C363" s="5" t="s">
        <v>7</v>
      </c>
      <c r="D363" s="5" t="str">
        <f>"蒋上珠"</f>
        <v>蒋上珠</v>
      </c>
      <c r="E363" s="5" t="str">
        <f t="shared" si="7"/>
        <v>女</v>
      </c>
    </row>
    <row r="364" spans="1:5" ht="30" customHeight="1">
      <c r="A364" s="5">
        <v>362</v>
      </c>
      <c r="B364" s="5" t="str">
        <f>"299520210525211211106580"</f>
        <v>299520210525211211106580</v>
      </c>
      <c r="C364" s="5" t="s">
        <v>7</v>
      </c>
      <c r="D364" s="5" t="str">
        <f>"高冬利"</f>
        <v>高冬利</v>
      </c>
      <c r="E364" s="5" t="str">
        <f t="shared" si="7"/>
        <v>女</v>
      </c>
    </row>
    <row r="365" spans="1:5" ht="30" customHeight="1">
      <c r="A365" s="5">
        <v>363</v>
      </c>
      <c r="B365" s="5" t="str">
        <f>"299520210525211255106582"</f>
        <v>299520210525211255106582</v>
      </c>
      <c r="C365" s="5" t="s">
        <v>7</v>
      </c>
      <c r="D365" s="5" t="str">
        <f>"吴小花"</f>
        <v>吴小花</v>
      </c>
      <c r="E365" s="5" t="str">
        <f t="shared" si="7"/>
        <v>女</v>
      </c>
    </row>
    <row r="366" spans="1:5" ht="30" customHeight="1">
      <c r="A366" s="5">
        <v>364</v>
      </c>
      <c r="B366" s="5" t="str">
        <f>"299520210525211759106593"</f>
        <v>299520210525211759106593</v>
      </c>
      <c r="C366" s="5" t="s">
        <v>7</v>
      </c>
      <c r="D366" s="5" t="str">
        <f>"蔡曼雅"</f>
        <v>蔡曼雅</v>
      </c>
      <c r="E366" s="5" t="str">
        <f t="shared" si="7"/>
        <v>女</v>
      </c>
    </row>
    <row r="367" spans="1:5" ht="30" customHeight="1">
      <c r="A367" s="5">
        <v>365</v>
      </c>
      <c r="B367" s="5" t="str">
        <f>"299520210525212050106599"</f>
        <v>299520210525212050106599</v>
      </c>
      <c r="C367" s="5" t="s">
        <v>7</v>
      </c>
      <c r="D367" s="5" t="str">
        <f>"黄丽琼"</f>
        <v>黄丽琼</v>
      </c>
      <c r="E367" s="5" t="str">
        <f t="shared" si="7"/>
        <v>女</v>
      </c>
    </row>
    <row r="368" spans="1:5" ht="30" customHeight="1">
      <c r="A368" s="5">
        <v>366</v>
      </c>
      <c r="B368" s="5" t="str">
        <f>"299520210525212424106612"</f>
        <v>299520210525212424106612</v>
      </c>
      <c r="C368" s="5" t="s">
        <v>7</v>
      </c>
      <c r="D368" s="5" t="str">
        <f>"林星岚"</f>
        <v>林星岚</v>
      </c>
      <c r="E368" s="5" t="str">
        <f t="shared" si="7"/>
        <v>女</v>
      </c>
    </row>
    <row r="369" spans="1:5" ht="30" customHeight="1">
      <c r="A369" s="5">
        <v>367</v>
      </c>
      <c r="B369" s="5" t="str">
        <f>"299520210525213036106626"</f>
        <v>299520210525213036106626</v>
      </c>
      <c r="C369" s="5" t="s">
        <v>7</v>
      </c>
      <c r="D369" s="5" t="str">
        <f>"李海玉"</f>
        <v>李海玉</v>
      </c>
      <c r="E369" s="5" t="str">
        <f t="shared" si="7"/>
        <v>女</v>
      </c>
    </row>
    <row r="370" spans="1:5" ht="30" customHeight="1">
      <c r="A370" s="5">
        <v>368</v>
      </c>
      <c r="B370" s="5" t="str">
        <f>"299520210525213528106637"</f>
        <v>299520210525213528106637</v>
      </c>
      <c r="C370" s="5" t="s">
        <v>7</v>
      </c>
      <c r="D370" s="5" t="str">
        <f>"梁小浪"</f>
        <v>梁小浪</v>
      </c>
      <c r="E370" s="5" t="str">
        <f t="shared" si="7"/>
        <v>女</v>
      </c>
    </row>
    <row r="371" spans="1:5" ht="30" customHeight="1">
      <c r="A371" s="5">
        <v>369</v>
      </c>
      <c r="B371" s="5" t="str">
        <f>"299520210525213828106648"</f>
        <v>299520210525213828106648</v>
      </c>
      <c r="C371" s="5" t="s">
        <v>7</v>
      </c>
      <c r="D371" s="5" t="str">
        <f>"黄和庆"</f>
        <v>黄和庆</v>
      </c>
      <c r="E371" s="5" t="str">
        <f t="shared" si="7"/>
        <v>女</v>
      </c>
    </row>
    <row r="372" spans="1:5" ht="30" customHeight="1">
      <c r="A372" s="5">
        <v>370</v>
      </c>
      <c r="B372" s="5" t="str">
        <f>"299520210525214000106653"</f>
        <v>299520210525214000106653</v>
      </c>
      <c r="C372" s="5" t="s">
        <v>7</v>
      </c>
      <c r="D372" s="5" t="str">
        <f>"高卉"</f>
        <v>高卉</v>
      </c>
      <c r="E372" s="5" t="str">
        <f t="shared" si="7"/>
        <v>女</v>
      </c>
    </row>
    <row r="373" spans="1:5" ht="30" customHeight="1">
      <c r="A373" s="5">
        <v>371</v>
      </c>
      <c r="B373" s="5" t="str">
        <f>"299520210525214134106657"</f>
        <v>299520210525214134106657</v>
      </c>
      <c r="C373" s="5" t="s">
        <v>7</v>
      </c>
      <c r="D373" s="5" t="str">
        <f>"吉丽菊"</f>
        <v>吉丽菊</v>
      </c>
      <c r="E373" s="5" t="str">
        <f t="shared" si="7"/>
        <v>女</v>
      </c>
    </row>
    <row r="374" spans="1:5" ht="30" customHeight="1">
      <c r="A374" s="5">
        <v>372</v>
      </c>
      <c r="B374" s="5" t="str">
        <f>"299520210525214303106659"</f>
        <v>299520210525214303106659</v>
      </c>
      <c r="C374" s="5" t="s">
        <v>7</v>
      </c>
      <c r="D374" s="5" t="str">
        <f>"冯浩"</f>
        <v>冯浩</v>
      </c>
      <c r="E374" s="5" t="str">
        <f>"男"</f>
        <v>男</v>
      </c>
    </row>
    <row r="375" spans="1:5" ht="30" customHeight="1">
      <c r="A375" s="5">
        <v>373</v>
      </c>
      <c r="B375" s="5" t="str">
        <f>"299520210525214604106667"</f>
        <v>299520210525214604106667</v>
      </c>
      <c r="C375" s="5" t="s">
        <v>7</v>
      </c>
      <c r="D375" s="5" t="str">
        <f>"邓玉珠"</f>
        <v>邓玉珠</v>
      </c>
      <c r="E375" s="5" t="str">
        <f>"女"</f>
        <v>女</v>
      </c>
    </row>
    <row r="376" spans="1:5" ht="30" customHeight="1">
      <c r="A376" s="5">
        <v>374</v>
      </c>
      <c r="B376" s="5" t="str">
        <f>"299520210525214710106672"</f>
        <v>299520210525214710106672</v>
      </c>
      <c r="C376" s="5" t="s">
        <v>7</v>
      </c>
      <c r="D376" s="5" t="str">
        <f>"陈韬宇"</f>
        <v>陈韬宇</v>
      </c>
      <c r="E376" s="5" t="str">
        <f>"男"</f>
        <v>男</v>
      </c>
    </row>
    <row r="377" spans="1:5" ht="30" customHeight="1">
      <c r="A377" s="5">
        <v>375</v>
      </c>
      <c r="B377" s="5" t="str">
        <f>"299520210525215346106683"</f>
        <v>299520210525215346106683</v>
      </c>
      <c r="C377" s="5" t="s">
        <v>7</v>
      </c>
      <c r="D377" s="5" t="str">
        <f>"朱彩玲"</f>
        <v>朱彩玲</v>
      </c>
      <c r="E377" s="5" t="str">
        <f aca="true" t="shared" si="8" ref="E377:E425">"女"</f>
        <v>女</v>
      </c>
    </row>
    <row r="378" spans="1:5" ht="30" customHeight="1">
      <c r="A378" s="5">
        <v>376</v>
      </c>
      <c r="B378" s="5" t="str">
        <f>"299520210525215428106687"</f>
        <v>299520210525215428106687</v>
      </c>
      <c r="C378" s="5" t="s">
        <v>7</v>
      </c>
      <c r="D378" s="5" t="str">
        <f>"赵欣欣"</f>
        <v>赵欣欣</v>
      </c>
      <c r="E378" s="5" t="str">
        <f t="shared" si="8"/>
        <v>女</v>
      </c>
    </row>
    <row r="379" spans="1:5" ht="30" customHeight="1">
      <c r="A379" s="5">
        <v>377</v>
      </c>
      <c r="B379" s="5" t="str">
        <f>"299520210525215904106696"</f>
        <v>299520210525215904106696</v>
      </c>
      <c r="C379" s="5" t="s">
        <v>7</v>
      </c>
      <c r="D379" s="5" t="str">
        <f>"何家依"</f>
        <v>何家依</v>
      </c>
      <c r="E379" s="5" t="str">
        <f t="shared" si="8"/>
        <v>女</v>
      </c>
    </row>
    <row r="380" spans="1:5" ht="30" customHeight="1">
      <c r="A380" s="5">
        <v>378</v>
      </c>
      <c r="B380" s="5" t="str">
        <f>"299520210525220508106709"</f>
        <v>299520210525220508106709</v>
      </c>
      <c r="C380" s="5" t="s">
        <v>7</v>
      </c>
      <c r="D380" s="5" t="str">
        <f>"陈思域"</f>
        <v>陈思域</v>
      </c>
      <c r="E380" s="5" t="str">
        <f t="shared" si="8"/>
        <v>女</v>
      </c>
    </row>
    <row r="381" spans="1:5" ht="30" customHeight="1">
      <c r="A381" s="5">
        <v>379</v>
      </c>
      <c r="B381" s="5" t="str">
        <f>"299520210525220517106710"</f>
        <v>299520210525220517106710</v>
      </c>
      <c r="C381" s="5" t="s">
        <v>7</v>
      </c>
      <c r="D381" s="5" t="str">
        <f>"邓丹琪"</f>
        <v>邓丹琪</v>
      </c>
      <c r="E381" s="5" t="str">
        <f t="shared" si="8"/>
        <v>女</v>
      </c>
    </row>
    <row r="382" spans="1:5" ht="30" customHeight="1">
      <c r="A382" s="5">
        <v>380</v>
      </c>
      <c r="B382" s="5" t="str">
        <f>"299520210525220518106711"</f>
        <v>299520210525220518106711</v>
      </c>
      <c r="C382" s="5" t="s">
        <v>7</v>
      </c>
      <c r="D382" s="5" t="str">
        <f>"曾财源"</f>
        <v>曾财源</v>
      </c>
      <c r="E382" s="5" t="str">
        <f t="shared" si="8"/>
        <v>女</v>
      </c>
    </row>
    <row r="383" spans="1:5" ht="30" customHeight="1">
      <c r="A383" s="5">
        <v>381</v>
      </c>
      <c r="B383" s="5" t="str">
        <f>"299520210525220804106713"</f>
        <v>299520210525220804106713</v>
      </c>
      <c r="C383" s="5" t="s">
        <v>7</v>
      </c>
      <c r="D383" s="5" t="str">
        <f>"张振丹"</f>
        <v>张振丹</v>
      </c>
      <c r="E383" s="5" t="str">
        <f t="shared" si="8"/>
        <v>女</v>
      </c>
    </row>
    <row r="384" spans="1:5" ht="30" customHeight="1">
      <c r="A384" s="5">
        <v>382</v>
      </c>
      <c r="B384" s="5" t="str">
        <f>"299520210525220958106718"</f>
        <v>299520210525220958106718</v>
      </c>
      <c r="C384" s="5" t="s">
        <v>7</v>
      </c>
      <c r="D384" s="5" t="str">
        <f>"陆干恩"</f>
        <v>陆干恩</v>
      </c>
      <c r="E384" s="5" t="str">
        <f t="shared" si="8"/>
        <v>女</v>
      </c>
    </row>
    <row r="385" spans="1:5" ht="30" customHeight="1">
      <c r="A385" s="5">
        <v>383</v>
      </c>
      <c r="B385" s="5" t="str">
        <f>"299520210525221011106719"</f>
        <v>299520210525221011106719</v>
      </c>
      <c r="C385" s="5" t="s">
        <v>7</v>
      </c>
      <c r="D385" s="5" t="str">
        <f>"覃琼燕"</f>
        <v>覃琼燕</v>
      </c>
      <c r="E385" s="5" t="str">
        <f t="shared" si="8"/>
        <v>女</v>
      </c>
    </row>
    <row r="386" spans="1:5" ht="30" customHeight="1">
      <c r="A386" s="5">
        <v>384</v>
      </c>
      <c r="B386" s="5" t="str">
        <f>"299520210525221721106734"</f>
        <v>299520210525221721106734</v>
      </c>
      <c r="C386" s="5" t="s">
        <v>7</v>
      </c>
      <c r="D386" s="5" t="str">
        <f>"孙如新"</f>
        <v>孙如新</v>
      </c>
      <c r="E386" s="5" t="str">
        <f t="shared" si="8"/>
        <v>女</v>
      </c>
    </row>
    <row r="387" spans="1:5" ht="30" customHeight="1">
      <c r="A387" s="5">
        <v>385</v>
      </c>
      <c r="B387" s="5" t="str">
        <f>"299520210525222145106744"</f>
        <v>299520210525222145106744</v>
      </c>
      <c r="C387" s="5" t="s">
        <v>7</v>
      </c>
      <c r="D387" s="5" t="str">
        <f>"胡青"</f>
        <v>胡青</v>
      </c>
      <c r="E387" s="5" t="str">
        <f t="shared" si="8"/>
        <v>女</v>
      </c>
    </row>
    <row r="388" spans="1:5" ht="30" customHeight="1">
      <c r="A388" s="5">
        <v>386</v>
      </c>
      <c r="B388" s="5" t="str">
        <f>"299520210525222437106747"</f>
        <v>299520210525222437106747</v>
      </c>
      <c r="C388" s="5" t="s">
        <v>7</v>
      </c>
      <c r="D388" s="5" t="str">
        <f>"陈娟"</f>
        <v>陈娟</v>
      </c>
      <c r="E388" s="5" t="str">
        <f t="shared" si="8"/>
        <v>女</v>
      </c>
    </row>
    <row r="389" spans="1:5" ht="30" customHeight="1">
      <c r="A389" s="5">
        <v>387</v>
      </c>
      <c r="B389" s="5" t="str">
        <f>"299520210525222743106754"</f>
        <v>299520210525222743106754</v>
      </c>
      <c r="C389" s="5" t="s">
        <v>7</v>
      </c>
      <c r="D389" s="5" t="str">
        <f>"陈玲玉"</f>
        <v>陈玲玉</v>
      </c>
      <c r="E389" s="5" t="str">
        <f t="shared" si="8"/>
        <v>女</v>
      </c>
    </row>
    <row r="390" spans="1:5" ht="30" customHeight="1">
      <c r="A390" s="5">
        <v>388</v>
      </c>
      <c r="B390" s="5" t="str">
        <f>"299520210525222747106755"</f>
        <v>299520210525222747106755</v>
      </c>
      <c r="C390" s="5" t="s">
        <v>7</v>
      </c>
      <c r="D390" s="5" t="str">
        <f>"谢婷婷"</f>
        <v>谢婷婷</v>
      </c>
      <c r="E390" s="5" t="str">
        <f t="shared" si="8"/>
        <v>女</v>
      </c>
    </row>
    <row r="391" spans="1:5" ht="30" customHeight="1">
      <c r="A391" s="5">
        <v>389</v>
      </c>
      <c r="B391" s="5" t="str">
        <f>"299520210525223256106768"</f>
        <v>299520210525223256106768</v>
      </c>
      <c r="C391" s="5" t="s">
        <v>7</v>
      </c>
      <c r="D391" s="5" t="str">
        <f>"岑琳"</f>
        <v>岑琳</v>
      </c>
      <c r="E391" s="5" t="str">
        <f t="shared" si="8"/>
        <v>女</v>
      </c>
    </row>
    <row r="392" spans="1:5" ht="30" customHeight="1">
      <c r="A392" s="5">
        <v>390</v>
      </c>
      <c r="B392" s="5" t="str">
        <f>"299520210525224132106789"</f>
        <v>299520210525224132106789</v>
      </c>
      <c r="C392" s="5" t="s">
        <v>7</v>
      </c>
      <c r="D392" s="5" t="str">
        <f>"李芳"</f>
        <v>李芳</v>
      </c>
      <c r="E392" s="5" t="str">
        <f t="shared" si="8"/>
        <v>女</v>
      </c>
    </row>
    <row r="393" spans="1:5" ht="30" customHeight="1">
      <c r="A393" s="5">
        <v>391</v>
      </c>
      <c r="B393" s="5" t="str">
        <f>"299520210525224553106798"</f>
        <v>299520210525224553106798</v>
      </c>
      <c r="C393" s="5" t="s">
        <v>7</v>
      </c>
      <c r="D393" s="5" t="str">
        <f>"邢玉婷"</f>
        <v>邢玉婷</v>
      </c>
      <c r="E393" s="5" t="str">
        <f t="shared" si="8"/>
        <v>女</v>
      </c>
    </row>
    <row r="394" spans="1:5" ht="30" customHeight="1">
      <c r="A394" s="5">
        <v>392</v>
      </c>
      <c r="B394" s="5" t="str">
        <f>"299520210525225407106812"</f>
        <v>299520210525225407106812</v>
      </c>
      <c r="C394" s="5" t="s">
        <v>7</v>
      </c>
      <c r="D394" s="5" t="str">
        <f>"范平苹"</f>
        <v>范平苹</v>
      </c>
      <c r="E394" s="5" t="str">
        <f t="shared" si="8"/>
        <v>女</v>
      </c>
    </row>
    <row r="395" spans="1:5" ht="30" customHeight="1">
      <c r="A395" s="5">
        <v>393</v>
      </c>
      <c r="B395" s="5" t="str">
        <f>"299520210525225429106813"</f>
        <v>299520210525225429106813</v>
      </c>
      <c r="C395" s="5" t="s">
        <v>7</v>
      </c>
      <c r="D395" s="5" t="str">
        <f>"冯琼燕"</f>
        <v>冯琼燕</v>
      </c>
      <c r="E395" s="5" t="str">
        <f t="shared" si="8"/>
        <v>女</v>
      </c>
    </row>
    <row r="396" spans="1:5" ht="30" customHeight="1">
      <c r="A396" s="5">
        <v>394</v>
      </c>
      <c r="B396" s="5" t="str">
        <f>"299520210525230140106823"</f>
        <v>299520210525230140106823</v>
      </c>
      <c r="C396" s="5" t="s">
        <v>7</v>
      </c>
      <c r="D396" s="5" t="str">
        <f>"邢妙琼"</f>
        <v>邢妙琼</v>
      </c>
      <c r="E396" s="5" t="str">
        <f t="shared" si="8"/>
        <v>女</v>
      </c>
    </row>
    <row r="397" spans="1:5" ht="30" customHeight="1">
      <c r="A397" s="5">
        <v>395</v>
      </c>
      <c r="B397" s="5" t="str">
        <f>"299520210525230853106835"</f>
        <v>299520210525230853106835</v>
      </c>
      <c r="C397" s="5" t="s">
        <v>7</v>
      </c>
      <c r="D397" s="5" t="str">
        <f>"黎展灵"</f>
        <v>黎展灵</v>
      </c>
      <c r="E397" s="5" t="str">
        <f t="shared" si="8"/>
        <v>女</v>
      </c>
    </row>
    <row r="398" spans="1:5" ht="30" customHeight="1">
      <c r="A398" s="5">
        <v>396</v>
      </c>
      <c r="B398" s="5" t="str">
        <f>"299520210525231157106843"</f>
        <v>299520210525231157106843</v>
      </c>
      <c r="C398" s="5" t="s">
        <v>7</v>
      </c>
      <c r="D398" s="5" t="str">
        <f>"王彦蕾"</f>
        <v>王彦蕾</v>
      </c>
      <c r="E398" s="5" t="str">
        <f t="shared" si="8"/>
        <v>女</v>
      </c>
    </row>
    <row r="399" spans="1:5" ht="30" customHeight="1">
      <c r="A399" s="5">
        <v>397</v>
      </c>
      <c r="B399" s="5" t="str">
        <f>"299520210525231225106845"</f>
        <v>299520210525231225106845</v>
      </c>
      <c r="C399" s="5" t="s">
        <v>7</v>
      </c>
      <c r="D399" s="5" t="str">
        <f>"杨泽芬"</f>
        <v>杨泽芬</v>
      </c>
      <c r="E399" s="5" t="str">
        <f t="shared" si="8"/>
        <v>女</v>
      </c>
    </row>
    <row r="400" spans="1:5" ht="30" customHeight="1">
      <c r="A400" s="5">
        <v>398</v>
      </c>
      <c r="B400" s="5" t="str">
        <f>"299520210525231255106847"</f>
        <v>299520210525231255106847</v>
      </c>
      <c r="C400" s="5" t="s">
        <v>7</v>
      </c>
      <c r="D400" s="5" t="str">
        <f>"金庆坤"</f>
        <v>金庆坤</v>
      </c>
      <c r="E400" s="5" t="str">
        <f t="shared" si="8"/>
        <v>女</v>
      </c>
    </row>
    <row r="401" spans="1:5" ht="30" customHeight="1">
      <c r="A401" s="5">
        <v>399</v>
      </c>
      <c r="B401" s="5" t="str">
        <f>"299520210525232218106851"</f>
        <v>299520210525232218106851</v>
      </c>
      <c r="C401" s="5" t="s">
        <v>7</v>
      </c>
      <c r="D401" s="5" t="str">
        <f>"黎娜"</f>
        <v>黎娜</v>
      </c>
      <c r="E401" s="5" t="str">
        <f t="shared" si="8"/>
        <v>女</v>
      </c>
    </row>
    <row r="402" spans="1:5" ht="30" customHeight="1">
      <c r="A402" s="5">
        <v>400</v>
      </c>
      <c r="B402" s="5" t="str">
        <f>"299520210525232624106861"</f>
        <v>299520210525232624106861</v>
      </c>
      <c r="C402" s="5" t="s">
        <v>7</v>
      </c>
      <c r="D402" s="5" t="str">
        <f>"林冰"</f>
        <v>林冰</v>
      </c>
      <c r="E402" s="5" t="str">
        <f t="shared" si="8"/>
        <v>女</v>
      </c>
    </row>
    <row r="403" spans="1:5" ht="30" customHeight="1">
      <c r="A403" s="5">
        <v>401</v>
      </c>
      <c r="B403" s="5" t="str">
        <f>"299520210525232651106863"</f>
        <v>299520210525232651106863</v>
      </c>
      <c r="C403" s="5" t="s">
        <v>7</v>
      </c>
      <c r="D403" s="5" t="str">
        <f>"关惠琼"</f>
        <v>关惠琼</v>
      </c>
      <c r="E403" s="5" t="str">
        <f t="shared" si="8"/>
        <v>女</v>
      </c>
    </row>
    <row r="404" spans="1:5" ht="30" customHeight="1">
      <c r="A404" s="5">
        <v>402</v>
      </c>
      <c r="B404" s="5" t="str">
        <f>"299520210525233221106869"</f>
        <v>299520210525233221106869</v>
      </c>
      <c r="C404" s="5" t="s">
        <v>7</v>
      </c>
      <c r="D404" s="5" t="str">
        <f>"雷慧珍"</f>
        <v>雷慧珍</v>
      </c>
      <c r="E404" s="5" t="str">
        <f t="shared" si="8"/>
        <v>女</v>
      </c>
    </row>
    <row r="405" spans="1:5" ht="30" customHeight="1">
      <c r="A405" s="5">
        <v>403</v>
      </c>
      <c r="B405" s="5" t="str">
        <f>"299520210525233446106872"</f>
        <v>299520210525233446106872</v>
      </c>
      <c r="C405" s="5" t="s">
        <v>7</v>
      </c>
      <c r="D405" s="5" t="str">
        <f>"黄珍"</f>
        <v>黄珍</v>
      </c>
      <c r="E405" s="5" t="str">
        <f t="shared" si="8"/>
        <v>女</v>
      </c>
    </row>
    <row r="406" spans="1:5" ht="30" customHeight="1">
      <c r="A406" s="5">
        <v>404</v>
      </c>
      <c r="B406" s="5" t="str">
        <f>"299520210525233505106873"</f>
        <v>299520210525233505106873</v>
      </c>
      <c r="C406" s="5" t="s">
        <v>7</v>
      </c>
      <c r="D406" s="5" t="str">
        <f>"王愉雅"</f>
        <v>王愉雅</v>
      </c>
      <c r="E406" s="5" t="str">
        <f t="shared" si="8"/>
        <v>女</v>
      </c>
    </row>
    <row r="407" spans="1:5" ht="30" customHeight="1">
      <c r="A407" s="5">
        <v>405</v>
      </c>
      <c r="B407" s="5" t="str">
        <f>"299520210525233744106877"</f>
        <v>299520210525233744106877</v>
      </c>
      <c r="C407" s="5" t="s">
        <v>7</v>
      </c>
      <c r="D407" s="5" t="str">
        <f>"余海燕"</f>
        <v>余海燕</v>
      </c>
      <c r="E407" s="5" t="str">
        <f t="shared" si="8"/>
        <v>女</v>
      </c>
    </row>
    <row r="408" spans="1:5" ht="30" customHeight="1">
      <c r="A408" s="5">
        <v>406</v>
      </c>
      <c r="B408" s="5" t="str">
        <f>"299520210525233800106878"</f>
        <v>299520210525233800106878</v>
      </c>
      <c r="C408" s="5" t="s">
        <v>7</v>
      </c>
      <c r="D408" s="5" t="str">
        <f>"邱小祯"</f>
        <v>邱小祯</v>
      </c>
      <c r="E408" s="5" t="str">
        <f t="shared" si="8"/>
        <v>女</v>
      </c>
    </row>
    <row r="409" spans="1:5" ht="30" customHeight="1">
      <c r="A409" s="5">
        <v>407</v>
      </c>
      <c r="B409" s="5" t="str">
        <f>"299520210525234147106885"</f>
        <v>299520210525234147106885</v>
      </c>
      <c r="C409" s="5" t="s">
        <v>7</v>
      </c>
      <c r="D409" s="5" t="str">
        <f>"陈虹"</f>
        <v>陈虹</v>
      </c>
      <c r="E409" s="5" t="str">
        <f t="shared" si="8"/>
        <v>女</v>
      </c>
    </row>
    <row r="410" spans="1:5" ht="30" customHeight="1">
      <c r="A410" s="5">
        <v>408</v>
      </c>
      <c r="B410" s="5" t="str">
        <f>"299520210525234317106889"</f>
        <v>299520210525234317106889</v>
      </c>
      <c r="C410" s="5" t="s">
        <v>7</v>
      </c>
      <c r="D410" s="5" t="str">
        <f>"胡润润"</f>
        <v>胡润润</v>
      </c>
      <c r="E410" s="5" t="str">
        <f t="shared" si="8"/>
        <v>女</v>
      </c>
    </row>
    <row r="411" spans="1:5" ht="30" customHeight="1">
      <c r="A411" s="5">
        <v>409</v>
      </c>
      <c r="B411" s="5" t="str">
        <f>"299520210525234719106892"</f>
        <v>299520210525234719106892</v>
      </c>
      <c r="C411" s="5" t="s">
        <v>7</v>
      </c>
      <c r="D411" s="5" t="str">
        <f>"张舒靖"</f>
        <v>张舒靖</v>
      </c>
      <c r="E411" s="5" t="str">
        <f t="shared" si="8"/>
        <v>女</v>
      </c>
    </row>
    <row r="412" spans="1:5" ht="30" customHeight="1">
      <c r="A412" s="5">
        <v>410</v>
      </c>
      <c r="B412" s="5" t="str">
        <f>"299520210526000032106903"</f>
        <v>299520210526000032106903</v>
      </c>
      <c r="C412" s="5" t="s">
        <v>7</v>
      </c>
      <c r="D412" s="5" t="str">
        <f>"符思丽"</f>
        <v>符思丽</v>
      </c>
      <c r="E412" s="5" t="str">
        <f t="shared" si="8"/>
        <v>女</v>
      </c>
    </row>
    <row r="413" spans="1:5" ht="30" customHeight="1">
      <c r="A413" s="5">
        <v>411</v>
      </c>
      <c r="B413" s="5" t="str">
        <f>"299520210526001104106910"</f>
        <v>299520210526001104106910</v>
      </c>
      <c r="C413" s="5" t="s">
        <v>7</v>
      </c>
      <c r="D413" s="5" t="str">
        <f>"唐璐"</f>
        <v>唐璐</v>
      </c>
      <c r="E413" s="5" t="str">
        <f t="shared" si="8"/>
        <v>女</v>
      </c>
    </row>
    <row r="414" spans="1:5" ht="30" customHeight="1">
      <c r="A414" s="5">
        <v>412</v>
      </c>
      <c r="B414" s="5" t="str">
        <f>"299520210526001221106915"</f>
        <v>299520210526001221106915</v>
      </c>
      <c r="C414" s="5" t="s">
        <v>7</v>
      </c>
      <c r="D414" s="5" t="str">
        <f>"吴莉花"</f>
        <v>吴莉花</v>
      </c>
      <c r="E414" s="5" t="str">
        <f t="shared" si="8"/>
        <v>女</v>
      </c>
    </row>
    <row r="415" spans="1:5" ht="30" customHeight="1">
      <c r="A415" s="5">
        <v>413</v>
      </c>
      <c r="B415" s="5" t="str">
        <f>"299520210526002150106920"</f>
        <v>299520210526002150106920</v>
      </c>
      <c r="C415" s="5" t="s">
        <v>7</v>
      </c>
      <c r="D415" s="5" t="str">
        <f>"陈艳"</f>
        <v>陈艳</v>
      </c>
      <c r="E415" s="5" t="str">
        <f t="shared" si="8"/>
        <v>女</v>
      </c>
    </row>
    <row r="416" spans="1:5" ht="30" customHeight="1">
      <c r="A416" s="5">
        <v>414</v>
      </c>
      <c r="B416" s="5" t="str">
        <f>"299520210526002606106924"</f>
        <v>299520210526002606106924</v>
      </c>
      <c r="C416" s="5" t="s">
        <v>7</v>
      </c>
      <c r="D416" s="5" t="str">
        <f>"蔡菊茹"</f>
        <v>蔡菊茹</v>
      </c>
      <c r="E416" s="5" t="str">
        <f t="shared" si="8"/>
        <v>女</v>
      </c>
    </row>
    <row r="417" spans="1:5" ht="30" customHeight="1">
      <c r="A417" s="5">
        <v>415</v>
      </c>
      <c r="B417" s="5" t="str">
        <f>"299520210526003437106926"</f>
        <v>299520210526003437106926</v>
      </c>
      <c r="C417" s="5" t="s">
        <v>7</v>
      </c>
      <c r="D417" s="5" t="str">
        <f>"谢幼萍"</f>
        <v>谢幼萍</v>
      </c>
      <c r="E417" s="5" t="str">
        <f t="shared" si="8"/>
        <v>女</v>
      </c>
    </row>
    <row r="418" spans="1:5" ht="30" customHeight="1">
      <c r="A418" s="5">
        <v>416</v>
      </c>
      <c r="B418" s="5" t="str">
        <f>"299520210526011326106939"</f>
        <v>299520210526011326106939</v>
      </c>
      <c r="C418" s="5" t="s">
        <v>7</v>
      </c>
      <c r="D418" s="5" t="str">
        <f>"王茹叶"</f>
        <v>王茹叶</v>
      </c>
      <c r="E418" s="5" t="str">
        <f t="shared" si="8"/>
        <v>女</v>
      </c>
    </row>
    <row r="419" spans="1:5" ht="30" customHeight="1">
      <c r="A419" s="5">
        <v>417</v>
      </c>
      <c r="B419" s="5" t="str">
        <f>"299520210526065825106950"</f>
        <v>299520210526065825106950</v>
      </c>
      <c r="C419" s="5" t="s">
        <v>7</v>
      </c>
      <c r="D419" s="5" t="str">
        <f>"陈益玲"</f>
        <v>陈益玲</v>
      </c>
      <c r="E419" s="5" t="str">
        <f t="shared" si="8"/>
        <v>女</v>
      </c>
    </row>
    <row r="420" spans="1:5" ht="30" customHeight="1">
      <c r="A420" s="5">
        <v>418</v>
      </c>
      <c r="B420" s="5" t="str">
        <f>"299520210526070657106952"</f>
        <v>299520210526070657106952</v>
      </c>
      <c r="C420" s="5" t="s">
        <v>7</v>
      </c>
      <c r="D420" s="5" t="str">
        <f>"陈碧泓"</f>
        <v>陈碧泓</v>
      </c>
      <c r="E420" s="5" t="str">
        <f t="shared" si="8"/>
        <v>女</v>
      </c>
    </row>
    <row r="421" spans="1:5" ht="30" customHeight="1">
      <c r="A421" s="5">
        <v>419</v>
      </c>
      <c r="B421" s="5" t="str">
        <f>"299520210526084703107033"</f>
        <v>299520210526084703107033</v>
      </c>
      <c r="C421" s="5" t="s">
        <v>7</v>
      </c>
      <c r="D421" s="5" t="str">
        <f>"陈琴"</f>
        <v>陈琴</v>
      </c>
      <c r="E421" s="5" t="str">
        <f t="shared" si="8"/>
        <v>女</v>
      </c>
    </row>
    <row r="422" spans="1:5" ht="30" customHeight="1">
      <c r="A422" s="5">
        <v>420</v>
      </c>
      <c r="B422" s="5" t="str">
        <f>"299520210526084932107041"</f>
        <v>299520210526084932107041</v>
      </c>
      <c r="C422" s="5" t="s">
        <v>7</v>
      </c>
      <c r="D422" s="5" t="str">
        <f>"吴秋扬"</f>
        <v>吴秋扬</v>
      </c>
      <c r="E422" s="5" t="str">
        <f t="shared" si="8"/>
        <v>女</v>
      </c>
    </row>
    <row r="423" spans="1:5" ht="30" customHeight="1">
      <c r="A423" s="5">
        <v>421</v>
      </c>
      <c r="B423" s="5" t="str">
        <f>"299520210526085033107046"</f>
        <v>299520210526085033107046</v>
      </c>
      <c r="C423" s="5" t="s">
        <v>7</v>
      </c>
      <c r="D423" s="5" t="str">
        <f>"杨晓静"</f>
        <v>杨晓静</v>
      </c>
      <c r="E423" s="5" t="str">
        <f t="shared" si="8"/>
        <v>女</v>
      </c>
    </row>
    <row r="424" spans="1:5" ht="30" customHeight="1">
      <c r="A424" s="5">
        <v>422</v>
      </c>
      <c r="B424" s="5" t="str">
        <f>"299520210526085749107054"</f>
        <v>299520210526085749107054</v>
      </c>
      <c r="C424" s="5" t="s">
        <v>7</v>
      </c>
      <c r="D424" s="5" t="str">
        <f>"陈延丽"</f>
        <v>陈延丽</v>
      </c>
      <c r="E424" s="5" t="str">
        <f t="shared" si="8"/>
        <v>女</v>
      </c>
    </row>
    <row r="425" spans="1:5" ht="30" customHeight="1">
      <c r="A425" s="5">
        <v>423</v>
      </c>
      <c r="B425" s="5" t="str">
        <f>"299520210526090958107072"</f>
        <v>299520210526090958107072</v>
      </c>
      <c r="C425" s="5" t="s">
        <v>7</v>
      </c>
      <c r="D425" s="5" t="str">
        <f>"曾春桃"</f>
        <v>曾春桃</v>
      </c>
      <c r="E425" s="5" t="str">
        <f t="shared" si="8"/>
        <v>女</v>
      </c>
    </row>
    <row r="426" spans="1:5" ht="30" customHeight="1">
      <c r="A426" s="5">
        <v>424</v>
      </c>
      <c r="B426" s="5" t="str">
        <f>"299520210526091350107079"</f>
        <v>299520210526091350107079</v>
      </c>
      <c r="C426" s="5" t="s">
        <v>7</v>
      </c>
      <c r="D426" s="5" t="str">
        <f>"邵彦辉"</f>
        <v>邵彦辉</v>
      </c>
      <c r="E426" s="5" t="str">
        <f>"男"</f>
        <v>男</v>
      </c>
    </row>
    <row r="427" spans="1:5" ht="30" customHeight="1">
      <c r="A427" s="5">
        <v>425</v>
      </c>
      <c r="B427" s="5" t="str">
        <f>"299520210526091609107089"</f>
        <v>299520210526091609107089</v>
      </c>
      <c r="C427" s="5" t="s">
        <v>7</v>
      </c>
      <c r="D427" s="5" t="str">
        <f>"徐陈静"</f>
        <v>徐陈静</v>
      </c>
      <c r="E427" s="5" t="str">
        <f>"女"</f>
        <v>女</v>
      </c>
    </row>
    <row r="428" spans="1:5" ht="30" customHeight="1">
      <c r="A428" s="5">
        <v>426</v>
      </c>
      <c r="B428" s="5" t="str">
        <f>"299520210526091641107093"</f>
        <v>299520210526091641107093</v>
      </c>
      <c r="C428" s="5" t="s">
        <v>7</v>
      </c>
      <c r="D428" s="5" t="str">
        <f>"黎秀尾"</f>
        <v>黎秀尾</v>
      </c>
      <c r="E428" s="5" t="str">
        <f>"女"</f>
        <v>女</v>
      </c>
    </row>
    <row r="429" spans="1:5" ht="30" customHeight="1">
      <c r="A429" s="5">
        <v>427</v>
      </c>
      <c r="B429" s="5" t="str">
        <f>"299520210526092044107100"</f>
        <v>299520210526092044107100</v>
      </c>
      <c r="C429" s="5" t="s">
        <v>7</v>
      </c>
      <c r="D429" s="5" t="str">
        <f>"符志梅"</f>
        <v>符志梅</v>
      </c>
      <c r="E429" s="5" t="str">
        <f>"女"</f>
        <v>女</v>
      </c>
    </row>
    <row r="430" spans="1:5" ht="30" customHeight="1">
      <c r="A430" s="5">
        <v>428</v>
      </c>
      <c r="B430" s="5" t="str">
        <f>"299520210526092242107105"</f>
        <v>299520210526092242107105</v>
      </c>
      <c r="C430" s="5" t="s">
        <v>7</v>
      </c>
      <c r="D430" s="5" t="str">
        <f>"王梅"</f>
        <v>王梅</v>
      </c>
      <c r="E430" s="5" t="str">
        <f>"女"</f>
        <v>女</v>
      </c>
    </row>
    <row r="431" spans="1:5" ht="30" customHeight="1">
      <c r="A431" s="5">
        <v>429</v>
      </c>
      <c r="B431" s="5" t="str">
        <f>"299520210526092656107112"</f>
        <v>299520210526092656107112</v>
      </c>
      <c r="C431" s="5" t="s">
        <v>7</v>
      </c>
      <c r="D431" s="5" t="str">
        <f>"李晓惠"</f>
        <v>李晓惠</v>
      </c>
      <c r="E431" s="5" t="str">
        <f>"女"</f>
        <v>女</v>
      </c>
    </row>
    <row r="432" spans="1:5" ht="30" customHeight="1">
      <c r="A432" s="5">
        <v>430</v>
      </c>
      <c r="B432" s="5" t="str">
        <f>"299520210526093000107124"</f>
        <v>299520210526093000107124</v>
      </c>
      <c r="C432" s="5" t="s">
        <v>7</v>
      </c>
      <c r="D432" s="5" t="str">
        <f>"陈豪男"</f>
        <v>陈豪男</v>
      </c>
      <c r="E432" s="5" t="str">
        <f>"男"</f>
        <v>男</v>
      </c>
    </row>
    <row r="433" spans="1:5" ht="30" customHeight="1">
      <c r="A433" s="5">
        <v>431</v>
      </c>
      <c r="B433" s="5" t="str">
        <f>"299520210526093040107125"</f>
        <v>299520210526093040107125</v>
      </c>
      <c r="C433" s="5" t="s">
        <v>7</v>
      </c>
      <c r="D433" s="5" t="str">
        <f>"何琼翠"</f>
        <v>何琼翠</v>
      </c>
      <c r="E433" s="5" t="str">
        <f aca="true" t="shared" si="9" ref="E433:E496">"女"</f>
        <v>女</v>
      </c>
    </row>
    <row r="434" spans="1:5" ht="30" customHeight="1">
      <c r="A434" s="5">
        <v>432</v>
      </c>
      <c r="B434" s="5" t="str">
        <f>"299520210526093630107133"</f>
        <v>299520210526093630107133</v>
      </c>
      <c r="C434" s="5" t="s">
        <v>7</v>
      </c>
      <c r="D434" s="5" t="str">
        <f>"李秋鸾"</f>
        <v>李秋鸾</v>
      </c>
      <c r="E434" s="5" t="str">
        <f t="shared" si="9"/>
        <v>女</v>
      </c>
    </row>
    <row r="435" spans="1:5" ht="30" customHeight="1">
      <c r="A435" s="5">
        <v>433</v>
      </c>
      <c r="B435" s="5" t="str">
        <f>"299520210526093856107138"</f>
        <v>299520210526093856107138</v>
      </c>
      <c r="C435" s="5" t="s">
        <v>7</v>
      </c>
      <c r="D435" s="5" t="str">
        <f>"韩启玲"</f>
        <v>韩启玲</v>
      </c>
      <c r="E435" s="5" t="str">
        <f t="shared" si="9"/>
        <v>女</v>
      </c>
    </row>
    <row r="436" spans="1:5" ht="30" customHeight="1">
      <c r="A436" s="5">
        <v>434</v>
      </c>
      <c r="B436" s="5" t="str">
        <f>"299520210526094137107153"</f>
        <v>299520210526094137107153</v>
      </c>
      <c r="C436" s="5" t="s">
        <v>7</v>
      </c>
      <c r="D436" s="5" t="str">
        <f>"郑玉茉"</f>
        <v>郑玉茉</v>
      </c>
      <c r="E436" s="5" t="str">
        <f t="shared" si="9"/>
        <v>女</v>
      </c>
    </row>
    <row r="437" spans="1:5" ht="30" customHeight="1">
      <c r="A437" s="5">
        <v>435</v>
      </c>
      <c r="B437" s="5" t="str">
        <f>"299520210526094427107158"</f>
        <v>299520210526094427107158</v>
      </c>
      <c r="C437" s="5" t="s">
        <v>7</v>
      </c>
      <c r="D437" s="5" t="str">
        <f>"王少华"</f>
        <v>王少华</v>
      </c>
      <c r="E437" s="5" t="str">
        <f t="shared" si="9"/>
        <v>女</v>
      </c>
    </row>
    <row r="438" spans="1:5" ht="30" customHeight="1">
      <c r="A438" s="5">
        <v>436</v>
      </c>
      <c r="B438" s="5" t="str">
        <f>"299520210526095643107181"</f>
        <v>299520210526095643107181</v>
      </c>
      <c r="C438" s="5" t="s">
        <v>7</v>
      </c>
      <c r="D438" s="5" t="str">
        <f>"郭小柳"</f>
        <v>郭小柳</v>
      </c>
      <c r="E438" s="5" t="str">
        <f t="shared" si="9"/>
        <v>女</v>
      </c>
    </row>
    <row r="439" spans="1:5" ht="30" customHeight="1">
      <c r="A439" s="5">
        <v>437</v>
      </c>
      <c r="B439" s="5" t="str">
        <f>"299520210526095755107182"</f>
        <v>299520210526095755107182</v>
      </c>
      <c r="C439" s="5" t="s">
        <v>7</v>
      </c>
      <c r="D439" s="5" t="str">
        <f>"张慧娟"</f>
        <v>张慧娟</v>
      </c>
      <c r="E439" s="5" t="str">
        <f t="shared" si="9"/>
        <v>女</v>
      </c>
    </row>
    <row r="440" spans="1:5" ht="30" customHeight="1">
      <c r="A440" s="5">
        <v>438</v>
      </c>
      <c r="B440" s="5" t="str">
        <f>"299520210526100209107198"</f>
        <v>299520210526100209107198</v>
      </c>
      <c r="C440" s="5" t="s">
        <v>7</v>
      </c>
      <c r="D440" s="5" t="str">
        <f>"陈柳雨"</f>
        <v>陈柳雨</v>
      </c>
      <c r="E440" s="5" t="str">
        <f t="shared" si="9"/>
        <v>女</v>
      </c>
    </row>
    <row r="441" spans="1:5" ht="30" customHeight="1">
      <c r="A441" s="5">
        <v>439</v>
      </c>
      <c r="B441" s="5" t="str">
        <f>"299520210526100311107201"</f>
        <v>299520210526100311107201</v>
      </c>
      <c r="C441" s="5" t="s">
        <v>7</v>
      </c>
      <c r="D441" s="5" t="str">
        <f>"黄雅莹"</f>
        <v>黄雅莹</v>
      </c>
      <c r="E441" s="5" t="str">
        <f t="shared" si="9"/>
        <v>女</v>
      </c>
    </row>
    <row r="442" spans="1:5" ht="30" customHeight="1">
      <c r="A442" s="5">
        <v>440</v>
      </c>
      <c r="B442" s="5" t="str">
        <f>"299520210526100619107210"</f>
        <v>299520210526100619107210</v>
      </c>
      <c r="C442" s="5" t="s">
        <v>7</v>
      </c>
      <c r="D442" s="5" t="str">
        <f>"陈盛坤"</f>
        <v>陈盛坤</v>
      </c>
      <c r="E442" s="5" t="str">
        <f t="shared" si="9"/>
        <v>女</v>
      </c>
    </row>
    <row r="443" spans="1:5" ht="30" customHeight="1">
      <c r="A443" s="5">
        <v>441</v>
      </c>
      <c r="B443" s="5" t="str">
        <f>"299520210526101002107221"</f>
        <v>299520210526101002107221</v>
      </c>
      <c r="C443" s="5" t="s">
        <v>7</v>
      </c>
      <c r="D443" s="5" t="str">
        <f>"罗晶"</f>
        <v>罗晶</v>
      </c>
      <c r="E443" s="5" t="str">
        <f t="shared" si="9"/>
        <v>女</v>
      </c>
    </row>
    <row r="444" spans="1:5" ht="30" customHeight="1">
      <c r="A444" s="5">
        <v>442</v>
      </c>
      <c r="B444" s="5" t="str">
        <f>"299520210526101943107248"</f>
        <v>299520210526101943107248</v>
      </c>
      <c r="C444" s="5" t="s">
        <v>7</v>
      </c>
      <c r="D444" s="5" t="str">
        <f>"王艺铮"</f>
        <v>王艺铮</v>
      </c>
      <c r="E444" s="5" t="str">
        <f t="shared" si="9"/>
        <v>女</v>
      </c>
    </row>
    <row r="445" spans="1:5" ht="30" customHeight="1">
      <c r="A445" s="5">
        <v>443</v>
      </c>
      <c r="B445" s="5" t="str">
        <f>"299520210526103043107281"</f>
        <v>299520210526103043107281</v>
      </c>
      <c r="C445" s="5" t="s">
        <v>7</v>
      </c>
      <c r="D445" s="5" t="str">
        <f>"王秋英"</f>
        <v>王秋英</v>
      </c>
      <c r="E445" s="5" t="str">
        <f t="shared" si="9"/>
        <v>女</v>
      </c>
    </row>
    <row r="446" spans="1:5" ht="30" customHeight="1">
      <c r="A446" s="5">
        <v>444</v>
      </c>
      <c r="B446" s="5" t="str">
        <f>"299520210526103351107291"</f>
        <v>299520210526103351107291</v>
      </c>
      <c r="C446" s="5" t="s">
        <v>7</v>
      </c>
      <c r="D446" s="5" t="str">
        <f>"李朝英"</f>
        <v>李朝英</v>
      </c>
      <c r="E446" s="5" t="str">
        <f t="shared" si="9"/>
        <v>女</v>
      </c>
    </row>
    <row r="447" spans="1:5" ht="30" customHeight="1">
      <c r="A447" s="5">
        <v>445</v>
      </c>
      <c r="B447" s="5" t="str">
        <f>"299520210526103702107299"</f>
        <v>299520210526103702107299</v>
      </c>
      <c r="C447" s="5" t="s">
        <v>7</v>
      </c>
      <c r="D447" s="5" t="str">
        <f>"陈雪萍"</f>
        <v>陈雪萍</v>
      </c>
      <c r="E447" s="5" t="str">
        <f t="shared" si="9"/>
        <v>女</v>
      </c>
    </row>
    <row r="448" spans="1:5" ht="30" customHeight="1">
      <c r="A448" s="5">
        <v>446</v>
      </c>
      <c r="B448" s="5" t="str">
        <f>"299520210526104253107309"</f>
        <v>299520210526104253107309</v>
      </c>
      <c r="C448" s="5" t="s">
        <v>7</v>
      </c>
      <c r="D448" s="5" t="str">
        <f>"吴家妙"</f>
        <v>吴家妙</v>
      </c>
      <c r="E448" s="5" t="str">
        <f t="shared" si="9"/>
        <v>女</v>
      </c>
    </row>
    <row r="449" spans="1:5" ht="30" customHeight="1">
      <c r="A449" s="5">
        <v>447</v>
      </c>
      <c r="B449" s="5" t="str">
        <f>"299520210526110019107352"</f>
        <v>299520210526110019107352</v>
      </c>
      <c r="C449" s="5" t="s">
        <v>7</v>
      </c>
      <c r="D449" s="5" t="str">
        <f>"李娟"</f>
        <v>李娟</v>
      </c>
      <c r="E449" s="5" t="str">
        <f t="shared" si="9"/>
        <v>女</v>
      </c>
    </row>
    <row r="450" spans="1:5" ht="30" customHeight="1">
      <c r="A450" s="5">
        <v>448</v>
      </c>
      <c r="B450" s="5" t="str">
        <f>"299520210526110417107362"</f>
        <v>299520210526110417107362</v>
      </c>
      <c r="C450" s="5" t="s">
        <v>7</v>
      </c>
      <c r="D450" s="5" t="str">
        <f>"邓彩秋"</f>
        <v>邓彩秋</v>
      </c>
      <c r="E450" s="5" t="str">
        <f t="shared" si="9"/>
        <v>女</v>
      </c>
    </row>
    <row r="451" spans="1:5" ht="30" customHeight="1">
      <c r="A451" s="5">
        <v>449</v>
      </c>
      <c r="B451" s="5" t="str">
        <f>"299520210526110446107363"</f>
        <v>299520210526110446107363</v>
      </c>
      <c r="C451" s="5" t="s">
        <v>7</v>
      </c>
      <c r="D451" s="5" t="str">
        <f>"张云玉"</f>
        <v>张云玉</v>
      </c>
      <c r="E451" s="5" t="str">
        <f t="shared" si="9"/>
        <v>女</v>
      </c>
    </row>
    <row r="452" spans="1:5" ht="30" customHeight="1">
      <c r="A452" s="5">
        <v>450</v>
      </c>
      <c r="B452" s="5" t="str">
        <f>"299520210526112008107395"</f>
        <v>299520210526112008107395</v>
      </c>
      <c r="C452" s="5" t="s">
        <v>7</v>
      </c>
      <c r="D452" s="5" t="str">
        <f>"潘佳佳"</f>
        <v>潘佳佳</v>
      </c>
      <c r="E452" s="5" t="str">
        <f t="shared" si="9"/>
        <v>女</v>
      </c>
    </row>
    <row r="453" spans="1:5" ht="30" customHeight="1">
      <c r="A453" s="5">
        <v>451</v>
      </c>
      <c r="B453" s="5" t="str">
        <f>"299520210526113705107432"</f>
        <v>299520210526113705107432</v>
      </c>
      <c r="C453" s="5" t="s">
        <v>7</v>
      </c>
      <c r="D453" s="5" t="str">
        <f>"羊丽霞"</f>
        <v>羊丽霞</v>
      </c>
      <c r="E453" s="5" t="str">
        <f t="shared" si="9"/>
        <v>女</v>
      </c>
    </row>
    <row r="454" spans="1:5" ht="30" customHeight="1">
      <c r="A454" s="5">
        <v>452</v>
      </c>
      <c r="B454" s="5" t="str">
        <f>"299520210526115205107451"</f>
        <v>299520210526115205107451</v>
      </c>
      <c r="C454" s="5" t="s">
        <v>7</v>
      </c>
      <c r="D454" s="5" t="str">
        <f>"李梦花"</f>
        <v>李梦花</v>
      </c>
      <c r="E454" s="5" t="str">
        <f t="shared" si="9"/>
        <v>女</v>
      </c>
    </row>
    <row r="455" spans="1:5" ht="30" customHeight="1">
      <c r="A455" s="5">
        <v>453</v>
      </c>
      <c r="B455" s="5" t="str">
        <f>"299520210526115800107464"</f>
        <v>299520210526115800107464</v>
      </c>
      <c r="C455" s="5" t="s">
        <v>7</v>
      </c>
      <c r="D455" s="5" t="str">
        <f>"李燕冬"</f>
        <v>李燕冬</v>
      </c>
      <c r="E455" s="5" t="str">
        <f t="shared" si="9"/>
        <v>女</v>
      </c>
    </row>
    <row r="456" spans="1:5" ht="30" customHeight="1">
      <c r="A456" s="5">
        <v>454</v>
      </c>
      <c r="B456" s="5" t="str">
        <f>"299520210526115956107471"</f>
        <v>299520210526115956107471</v>
      </c>
      <c r="C456" s="5" t="s">
        <v>7</v>
      </c>
      <c r="D456" s="5" t="str">
        <f>"邓欢婷"</f>
        <v>邓欢婷</v>
      </c>
      <c r="E456" s="5" t="str">
        <f t="shared" si="9"/>
        <v>女</v>
      </c>
    </row>
    <row r="457" spans="1:5" ht="30" customHeight="1">
      <c r="A457" s="5">
        <v>455</v>
      </c>
      <c r="B457" s="5" t="str">
        <f>"299520210526120146107472"</f>
        <v>299520210526120146107472</v>
      </c>
      <c r="C457" s="5" t="s">
        <v>7</v>
      </c>
      <c r="D457" s="5" t="str">
        <f>"卢荣英"</f>
        <v>卢荣英</v>
      </c>
      <c r="E457" s="5" t="str">
        <f t="shared" si="9"/>
        <v>女</v>
      </c>
    </row>
    <row r="458" spans="1:5" ht="30" customHeight="1">
      <c r="A458" s="5">
        <v>456</v>
      </c>
      <c r="B458" s="5" t="str">
        <f>"299520210526120206107473"</f>
        <v>299520210526120206107473</v>
      </c>
      <c r="C458" s="5" t="s">
        <v>7</v>
      </c>
      <c r="D458" s="5" t="str">
        <f>"吴晶女"</f>
        <v>吴晶女</v>
      </c>
      <c r="E458" s="5" t="str">
        <f t="shared" si="9"/>
        <v>女</v>
      </c>
    </row>
    <row r="459" spans="1:5" ht="30" customHeight="1">
      <c r="A459" s="5">
        <v>457</v>
      </c>
      <c r="B459" s="5" t="str">
        <f>"299520210526120723107480"</f>
        <v>299520210526120723107480</v>
      </c>
      <c r="C459" s="5" t="s">
        <v>7</v>
      </c>
      <c r="D459" s="5" t="str">
        <f>"郑雪颖"</f>
        <v>郑雪颖</v>
      </c>
      <c r="E459" s="5" t="str">
        <f t="shared" si="9"/>
        <v>女</v>
      </c>
    </row>
    <row r="460" spans="1:5" ht="30" customHeight="1">
      <c r="A460" s="5">
        <v>458</v>
      </c>
      <c r="B460" s="5" t="str">
        <f>"299520210526121018107487"</f>
        <v>299520210526121018107487</v>
      </c>
      <c r="C460" s="5" t="s">
        <v>7</v>
      </c>
      <c r="D460" s="5" t="str">
        <f>"符巧"</f>
        <v>符巧</v>
      </c>
      <c r="E460" s="5" t="str">
        <f t="shared" si="9"/>
        <v>女</v>
      </c>
    </row>
    <row r="461" spans="1:5" ht="30" customHeight="1">
      <c r="A461" s="5">
        <v>459</v>
      </c>
      <c r="B461" s="5" t="str">
        <f>"299520210526122209107506"</f>
        <v>299520210526122209107506</v>
      </c>
      <c r="C461" s="5" t="s">
        <v>7</v>
      </c>
      <c r="D461" s="5" t="str">
        <f>"王语婧"</f>
        <v>王语婧</v>
      </c>
      <c r="E461" s="5" t="str">
        <f t="shared" si="9"/>
        <v>女</v>
      </c>
    </row>
    <row r="462" spans="1:5" ht="30" customHeight="1">
      <c r="A462" s="5">
        <v>460</v>
      </c>
      <c r="B462" s="5" t="str">
        <f>"299520210526122250107508"</f>
        <v>299520210526122250107508</v>
      </c>
      <c r="C462" s="5" t="s">
        <v>7</v>
      </c>
      <c r="D462" s="5" t="str">
        <f>"吴春妹"</f>
        <v>吴春妹</v>
      </c>
      <c r="E462" s="5" t="str">
        <f t="shared" si="9"/>
        <v>女</v>
      </c>
    </row>
    <row r="463" spans="1:5" ht="30" customHeight="1">
      <c r="A463" s="5">
        <v>461</v>
      </c>
      <c r="B463" s="5" t="str">
        <f>"299520210526122602107514"</f>
        <v>299520210526122602107514</v>
      </c>
      <c r="C463" s="5" t="s">
        <v>7</v>
      </c>
      <c r="D463" s="5" t="str">
        <f>"吴金嫔"</f>
        <v>吴金嫔</v>
      </c>
      <c r="E463" s="5" t="str">
        <f t="shared" si="9"/>
        <v>女</v>
      </c>
    </row>
    <row r="464" spans="1:5" ht="30" customHeight="1">
      <c r="A464" s="5">
        <v>462</v>
      </c>
      <c r="B464" s="5" t="str">
        <f>"299520210526122742107518"</f>
        <v>299520210526122742107518</v>
      </c>
      <c r="C464" s="5" t="s">
        <v>7</v>
      </c>
      <c r="D464" s="5" t="str">
        <f>"吴美花"</f>
        <v>吴美花</v>
      </c>
      <c r="E464" s="5" t="str">
        <f t="shared" si="9"/>
        <v>女</v>
      </c>
    </row>
    <row r="465" spans="1:5" ht="30" customHeight="1">
      <c r="A465" s="5">
        <v>463</v>
      </c>
      <c r="B465" s="5" t="str">
        <f>"299520210526123028107525"</f>
        <v>299520210526123028107525</v>
      </c>
      <c r="C465" s="5" t="s">
        <v>7</v>
      </c>
      <c r="D465" s="5" t="str">
        <f>"甘玉"</f>
        <v>甘玉</v>
      </c>
      <c r="E465" s="5" t="str">
        <f t="shared" si="9"/>
        <v>女</v>
      </c>
    </row>
    <row r="466" spans="1:5" ht="30" customHeight="1">
      <c r="A466" s="5">
        <v>464</v>
      </c>
      <c r="B466" s="5" t="str">
        <f>"299520210526123600107535"</f>
        <v>299520210526123600107535</v>
      </c>
      <c r="C466" s="5" t="s">
        <v>7</v>
      </c>
      <c r="D466" s="5" t="str">
        <f>"谢元带"</f>
        <v>谢元带</v>
      </c>
      <c r="E466" s="5" t="str">
        <f t="shared" si="9"/>
        <v>女</v>
      </c>
    </row>
    <row r="467" spans="1:5" ht="30" customHeight="1">
      <c r="A467" s="5">
        <v>465</v>
      </c>
      <c r="B467" s="5" t="str">
        <f>"299520210526123918107544"</f>
        <v>299520210526123918107544</v>
      </c>
      <c r="C467" s="5" t="s">
        <v>7</v>
      </c>
      <c r="D467" s="5" t="str">
        <f>"陈云妹"</f>
        <v>陈云妹</v>
      </c>
      <c r="E467" s="5" t="str">
        <f t="shared" si="9"/>
        <v>女</v>
      </c>
    </row>
    <row r="468" spans="1:5" ht="30" customHeight="1">
      <c r="A468" s="5">
        <v>466</v>
      </c>
      <c r="B468" s="5" t="str">
        <f>"299520210526124004107546"</f>
        <v>299520210526124004107546</v>
      </c>
      <c r="C468" s="5" t="s">
        <v>7</v>
      </c>
      <c r="D468" s="5" t="str">
        <f>"何倩"</f>
        <v>何倩</v>
      </c>
      <c r="E468" s="5" t="str">
        <f t="shared" si="9"/>
        <v>女</v>
      </c>
    </row>
    <row r="469" spans="1:5" ht="30" customHeight="1">
      <c r="A469" s="5">
        <v>467</v>
      </c>
      <c r="B469" s="5" t="str">
        <f>"299520210526124052107548"</f>
        <v>299520210526124052107548</v>
      </c>
      <c r="C469" s="5" t="s">
        <v>7</v>
      </c>
      <c r="D469" s="5" t="str">
        <f>"符建兰"</f>
        <v>符建兰</v>
      </c>
      <c r="E469" s="5" t="str">
        <f t="shared" si="9"/>
        <v>女</v>
      </c>
    </row>
    <row r="470" spans="1:5" ht="30" customHeight="1">
      <c r="A470" s="5">
        <v>468</v>
      </c>
      <c r="B470" s="5" t="str">
        <f>"299520210526124115107550"</f>
        <v>299520210526124115107550</v>
      </c>
      <c r="C470" s="5" t="s">
        <v>7</v>
      </c>
      <c r="D470" s="5" t="str">
        <f>"李小卷"</f>
        <v>李小卷</v>
      </c>
      <c r="E470" s="5" t="str">
        <f t="shared" si="9"/>
        <v>女</v>
      </c>
    </row>
    <row r="471" spans="1:5" ht="30" customHeight="1">
      <c r="A471" s="5">
        <v>469</v>
      </c>
      <c r="B471" s="5" t="str">
        <f>"299520210526124330107556"</f>
        <v>299520210526124330107556</v>
      </c>
      <c r="C471" s="5" t="s">
        <v>7</v>
      </c>
      <c r="D471" s="5" t="str">
        <f>"陈海洁"</f>
        <v>陈海洁</v>
      </c>
      <c r="E471" s="5" t="str">
        <f t="shared" si="9"/>
        <v>女</v>
      </c>
    </row>
    <row r="472" spans="1:5" ht="30" customHeight="1">
      <c r="A472" s="5">
        <v>470</v>
      </c>
      <c r="B472" s="5" t="str">
        <f>"299520210526124332107557"</f>
        <v>299520210526124332107557</v>
      </c>
      <c r="C472" s="5" t="s">
        <v>7</v>
      </c>
      <c r="D472" s="5" t="str">
        <f>"刘晓婷"</f>
        <v>刘晓婷</v>
      </c>
      <c r="E472" s="5" t="str">
        <f t="shared" si="9"/>
        <v>女</v>
      </c>
    </row>
    <row r="473" spans="1:5" ht="30" customHeight="1">
      <c r="A473" s="5">
        <v>471</v>
      </c>
      <c r="B473" s="5" t="str">
        <f>"299520210526124641107567"</f>
        <v>299520210526124641107567</v>
      </c>
      <c r="C473" s="5" t="s">
        <v>7</v>
      </c>
      <c r="D473" s="5" t="str">
        <f>"文怡琛"</f>
        <v>文怡琛</v>
      </c>
      <c r="E473" s="5" t="str">
        <f t="shared" si="9"/>
        <v>女</v>
      </c>
    </row>
    <row r="474" spans="1:5" ht="30" customHeight="1">
      <c r="A474" s="5">
        <v>472</v>
      </c>
      <c r="B474" s="5" t="str">
        <f>"299520210526124829107572"</f>
        <v>299520210526124829107572</v>
      </c>
      <c r="C474" s="5" t="s">
        <v>7</v>
      </c>
      <c r="D474" s="5" t="str">
        <f>"张江娜"</f>
        <v>张江娜</v>
      </c>
      <c r="E474" s="5" t="str">
        <f t="shared" si="9"/>
        <v>女</v>
      </c>
    </row>
    <row r="475" spans="1:5" ht="30" customHeight="1">
      <c r="A475" s="5">
        <v>473</v>
      </c>
      <c r="B475" s="5" t="str">
        <f>"299520210526124904107574"</f>
        <v>299520210526124904107574</v>
      </c>
      <c r="C475" s="5" t="s">
        <v>7</v>
      </c>
      <c r="D475" s="5" t="str">
        <f>"林著芳"</f>
        <v>林著芳</v>
      </c>
      <c r="E475" s="5" t="str">
        <f t="shared" si="9"/>
        <v>女</v>
      </c>
    </row>
    <row r="476" spans="1:5" ht="30" customHeight="1">
      <c r="A476" s="5">
        <v>474</v>
      </c>
      <c r="B476" s="5" t="str">
        <f>"299520210526124947107578"</f>
        <v>299520210526124947107578</v>
      </c>
      <c r="C476" s="5" t="s">
        <v>7</v>
      </c>
      <c r="D476" s="5" t="str">
        <f>"麦其丽"</f>
        <v>麦其丽</v>
      </c>
      <c r="E476" s="5" t="str">
        <f t="shared" si="9"/>
        <v>女</v>
      </c>
    </row>
    <row r="477" spans="1:5" ht="30" customHeight="1">
      <c r="A477" s="5">
        <v>475</v>
      </c>
      <c r="B477" s="5" t="str">
        <f>"299520210526125329107585"</f>
        <v>299520210526125329107585</v>
      </c>
      <c r="C477" s="5" t="s">
        <v>7</v>
      </c>
      <c r="D477" s="5" t="str">
        <f>"罗洪茜"</f>
        <v>罗洪茜</v>
      </c>
      <c r="E477" s="5" t="str">
        <f t="shared" si="9"/>
        <v>女</v>
      </c>
    </row>
    <row r="478" spans="1:5" ht="30" customHeight="1">
      <c r="A478" s="5">
        <v>476</v>
      </c>
      <c r="B478" s="5" t="str">
        <f>"299520210526125550107594"</f>
        <v>299520210526125550107594</v>
      </c>
      <c r="C478" s="5" t="s">
        <v>7</v>
      </c>
      <c r="D478" s="5" t="str">
        <f>"周小珍"</f>
        <v>周小珍</v>
      </c>
      <c r="E478" s="5" t="str">
        <f t="shared" si="9"/>
        <v>女</v>
      </c>
    </row>
    <row r="479" spans="1:5" ht="30" customHeight="1">
      <c r="A479" s="5">
        <v>477</v>
      </c>
      <c r="B479" s="5" t="str">
        <f>"299520210526125614107595"</f>
        <v>299520210526125614107595</v>
      </c>
      <c r="C479" s="5" t="s">
        <v>7</v>
      </c>
      <c r="D479" s="5" t="str">
        <f>"韩怡"</f>
        <v>韩怡</v>
      </c>
      <c r="E479" s="5" t="str">
        <f t="shared" si="9"/>
        <v>女</v>
      </c>
    </row>
    <row r="480" spans="1:5" ht="30" customHeight="1">
      <c r="A480" s="5">
        <v>478</v>
      </c>
      <c r="B480" s="5" t="str">
        <f>"299520210526125709107597"</f>
        <v>299520210526125709107597</v>
      </c>
      <c r="C480" s="5" t="s">
        <v>7</v>
      </c>
      <c r="D480" s="5" t="str">
        <f>"陈小琪"</f>
        <v>陈小琪</v>
      </c>
      <c r="E480" s="5" t="str">
        <f t="shared" si="9"/>
        <v>女</v>
      </c>
    </row>
    <row r="481" spans="1:5" ht="30" customHeight="1">
      <c r="A481" s="5">
        <v>479</v>
      </c>
      <c r="B481" s="5" t="str">
        <f>"299520210526125836107601"</f>
        <v>299520210526125836107601</v>
      </c>
      <c r="C481" s="5" t="s">
        <v>7</v>
      </c>
      <c r="D481" s="5" t="str">
        <f>"卢武芸"</f>
        <v>卢武芸</v>
      </c>
      <c r="E481" s="5" t="str">
        <f t="shared" si="9"/>
        <v>女</v>
      </c>
    </row>
    <row r="482" spans="1:5" ht="30" customHeight="1">
      <c r="A482" s="5">
        <v>480</v>
      </c>
      <c r="B482" s="5" t="str">
        <f>"299520210526130529107621"</f>
        <v>299520210526130529107621</v>
      </c>
      <c r="C482" s="5" t="s">
        <v>7</v>
      </c>
      <c r="D482" s="5" t="str">
        <f>"王小红"</f>
        <v>王小红</v>
      </c>
      <c r="E482" s="5" t="str">
        <f t="shared" si="9"/>
        <v>女</v>
      </c>
    </row>
    <row r="483" spans="1:5" ht="30" customHeight="1">
      <c r="A483" s="5">
        <v>481</v>
      </c>
      <c r="B483" s="5" t="str">
        <f>"299520210526130552107622"</f>
        <v>299520210526130552107622</v>
      </c>
      <c r="C483" s="5" t="s">
        <v>7</v>
      </c>
      <c r="D483" s="5" t="str">
        <f>"王梁英"</f>
        <v>王梁英</v>
      </c>
      <c r="E483" s="5" t="str">
        <f t="shared" si="9"/>
        <v>女</v>
      </c>
    </row>
    <row r="484" spans="1:5" ht="30" customHeight="1">
      <c r="A484" s="5">
        <v>482</v>
      </c>
      <c r="B484" s="5" t="str">
        <f>"299520210526131332107629"</f>
        <v>299520210526131332107629</v>
      </c>
      <c r="C484" s="5" t="s">
        <v>7</v>
      </c>
      <c r="D484" s="5" t="str">
        <f>"陈永春"</f>
        <v>陈永春</v>
      </c>
      <c r="E484" s="5" t="str">
        <f t="shared" si="9"/>
        <v>女</v>
      </c>
    </row>
    <row r="485" spans="1:5" ht="30" customHeight="1">
      <c r="A485" s="5">
        <v>483</v>
      </c>
      <c r="B485" s="5" t="str">
        <f>"299520210526131645107633"</f>
        <v>299520210526131645107633</v>
      </c>
      <c r="C485" s="5" t="s">
        <v>7</v>
      </c>
      <c r="D485" s="5" t="str">
        <f>"张妍"</f>
        <v>张妍</v>
      </c>
      <c r="E485" s="5" t="str">
        <f t="shared" si="9"/>
        <v>女</v>
      </c>
    </row>
    <row r="486" spans="1:5" ht="30" customHeight="1">
      <c r="A486" s="5">
        <v>484</v>
      </c>
      <c r="B486" s="5" t="str">
        <f>"299520210526132714107640"</f>
        <v>299520210526132714107640</v>
      </c>
      <c r="C486" s="5" t="s">
        <v>7</v>
      </c>
      <c r="D486" s="5" t="str">
        <f>"吴朝美"</f>
        <v>吴朝美</v>
      </c>
      <c r="E486" s="5" t="str">
        <f t="shared" si="9"/>
        <v>女</v>
      </c>
    </row>
    <row r="487" spans="1:5" ht="30" customHeight="1">
      <c r="A487" s="5">
        <v>485</v>
      </c>
      <c r="B487" s="5" t="str">
        <f>"299520210526133056107645"</f>
        <v>299520210526133056107645</v>
      </c>
      <c r="C487" s="5" t="s">
        <v>7</v>
      </c>
      <c r="D487" s="5" t="str">
        <f>"刘建莲"</f>
        <v>刘建莲</v>
      </c>
      <c r="E487" s="5" t="str">
        <f t="shared" si="9"/>
        <v>女</v>
      </c>
    </row>
    <row r="488" spans="1:5" ht="30" customHeight="1">
      <c r="A488" s="5">
        <v>486</v>
      </c>
      <c r="B488" s="5" t="str">
        <f>"299520210526133757107652"</f>
        <v>299520210526133757107652</v>
      </c>
      <c r="C488" s="5" t="s">
        <v>7</v>
      </c>
      <c r="D488" s="5" t="str">
        <f>"陈杰芳"</f>
        <v>陈杰芳</v>
      </c>
      <c r="E488" s="5" t="str">
        <f t="shared" si="9"/>
        <v>女</v>
      </c>
    </row>
    <row r="489" spans="1:5" ht="30" customHeight="1">
      <c r="A489" s="5">
        <v>487</v>
      </c>
      <c r="B489" s="5" t="str">
        <f>"299520210526134311107654"</f>
        <v>299520210526134311107654</v>
      </c>
      <c r="C489" s="5" t="s">
        <v>7</v>
      </c>
      <c r="D489" s="5" t="str">
        <f>"唐秀华"</f>
        <v>唐秀华</v>
      </c>
      <c r="E489" s="5" t="str">
        <f t="shared" si="9"/>
        <v>女</v>
      </c>
    </row>
    <row r="490" spans="1:5" ht="30" customHeight="1">
      <c r="A490" s="5">
        <v>488</v>
      </c>
      <c r="B490" s="5" t="str">
        <f>"299520210526134903107656"</f>
        <v>299520210526134903107656</v>
      </c>
      <c r="C490" s="5" t="s">
        <v>7</v>
      </c>
      <c r="D490" s="5" t="str">
        <f>"李紫红"</f>
        <v>李紫红</v>
      </c>
      <c r="E490" s="5" t="str">
        <f t="shared" si="9"/>
        <v>女</v>
      </c>
    </row>
    <row r="491" spans="1:5" ht="30" customHeight="1">
      <c r="A491" s="5">
        <v>489</v>
      </c>
      <c r="B491" s="5" t="str">
        <f>"299520210526140622107665"</f>
        <v>299520210526140622107665</v>
      </c>
      <c r="C491" s="5" t="s">
        <v>7</v>
      </c>
      <c r="D491" s="5" t="str">
        <f>"梁燕"</f>
        <v>梁燕</v>
      </c>
      <c r="E491" s="5" t="str">
        <f t="shared" si="9"/>
        <v>女</v>
      </c>
    </row>
    <row r="492" spans="1:5" ht="30" customHeight="1">
      <c r="A492" s="5">
        <v>490</v>
      </c>
      <c r="B492" s="5" t="str">
        <f>"299520210526141934107673"</f>
        <v>299520210526141934107673</v>
      </c>
      <c r="C492" s="5" t="s">
        <v>7</v>
      </c>
      <c r="D492" s="5" t="str">
        <f>"吴挺霞"</f>
        <v>吴挺霞</v>
      </c>
      <c r="E492" s="5" t="str">
        <f t="shared" si="9"/>
        <v>女</v>
      </c>
    </row>
    <row r="493" spans="1:5" ht="30" customHeight="1">
      <c r="A493" s="5">
        <v>491</v>
      </c>
      <c r="B493" s="5" t="str">
        <f>"299520210526142637107679"</f>
        <v>299520210526142637107679</v>
      </c>
      <c r="C493" s="5" t="s">
        <v>7</v>
      </c>
      <c r="D493" s="5" t="str">
        <f>"李燕婷"</f>
        <v>李燕婷</v>
      </c>
      <c r="E493" s="5" t="str">
        <f t="shared" si="9"/>
        <v>女</v>
      </c>
    </row>
    <row r="494" spans="1:5" ht="30" customHeight="1">
      <c r="A494" s="5">
        <v>492</v>
      </c>
      <c r="B494" s="5" t="str">
        <f>"299520210526143020107682"</f>
        <v>299520210526143020107682</v>
      </c>
      <c r="C494" s="5" t="s">
        <v>7</v>
      </c>
      <c r="D494" s="5" t="str">
        <f>"黎秋双"</f>
        <v>黎秋双</v>
      </c>
      <c r="E494" s="5" t="str">
        <f t="shared" si="9"/>
        <v>女</v>
      </c>
    </row>
    <row r="495" spans="1:5" ht="30" customHeight="1">
      <c r="A495" s="5">
        <v>493</v>
      </c>
      <c r="B495" s="5" t="str">
        <f>"299520210526144420107698"</f>
        <v>299520210526144420107698</v>
      </c>
      <c r="C495" s="5" t="s">
        <v>7</v>
      </c>
      <c r="D495" s="5" t="str">
        <f>"沈奕萍"</f>
        <v>沈奕萍</v>
      </c>
      <c r="E495" s="5" t="str">
        <f t="shared" si="9"/>
        <v>女</v>
      </c>
    </row>
    <row r="496" spans="1:5" ht="30" customHeight="1">
      <c r="A496" s="5">
        <v>494</v>
      </c>
      <c r="B496" s="5" t="str">
        <f>"299520210526151550107764"</f>
        <v>299520210526151550107764</v>
      </c>
      <c r="C496" s="5" t="s">
        <v>7</v>
      </c>
      <c r="D496" s="5" t="str">
        <f>"朱丽凤"</f>
        <v>朱丽凤</v>
      </c>
      <c r="E496" s="5" t="str">
        <f t="shared" si="9"/>
        <v>女</v>
      </c>
    </row>
    <row r="497" spans="1:5" ht="30" customHeight="1">
      <c r="A497" s="5">
        <v>495</v>
      </c>
      <c r="B497" s="5" t="str">
        <f>"299520210526153427107792"</f>
        <v>299520210526153427107792</v>
      </c>
      <c r="C497" s="5" t="s">
        <v>7</v>
      </c>
      <c r="D497" s="5" t="str">
        <f>"张雯亿"</f>
        <v>张雯亿</v>
      </c>
      <c r="E497" s="5" t="str">
        <f aca="true" t="shared" si="10" ref="E497:E505">"女"</f>
        <v>女</v>
      </c>
    </row>
    <row r="498" spans="1:5" ht="30" customHeight="1">
      <c r="A498" s="5">
        <v>496</v>
      </c>
      <c r="B498" s="5" t="str">
        <f>"299520210526153859107804"</f>
        <v>299520210526153859107804</v>
      </c>
      <c r="C498" s="5" t="s">
        <v>7</v>
      </c>
      <c r="D498" s="5" t="str">
        <f>"林平"</f>
        <v>林平</v>
      </c>
      <c r="E498" s="5" t="str">
        <f t="shared" si="10"/>
        <v>女</v>
      </c>
    </row>
    <row r="499" spans="1:5" ht="30" customHeight="1">
      <c r="A499" s="5">
        <v>497</v>
      </c>
      <c r="B499" s="5" t="str">
        <f>"299520210526154340107815"</f>
        <v>299520210526154340107815</v>
      </c>
      <c r="C499" s="5" t="s">
        <v>7</v>
      </c>
      <c r="D499" s="5" t="str">
        <f>"孙淑麟"</f>
        <v>孙淑麟</v>
      </c>
      <c r="E499" s="5" t="str">
        <f t="shared" si="10"/>
        <v>女</v>
      </c>
    </row>
    <row r="500" spans="1:5" ht="30" customHeight="1">
      <c r="A500" s="5">
        <v>498</v>
      </c>
      <c r="B500" s="5" t="str">
        <f>"299520210526154627107817"</f>
        <v>299520210526154627107817</v>
      </c>
      <c r="C500" s="5" t="s">
        <v>7</v>
      </c>
      <c r="D500" s="5" t="str">
        <f>"何丽花"</f>
        <v>何丽花</v>
      </c>
      <c r="E500" s="5" t="str">
        <f t="shared" si="10"/>
        <v>女</v>
      </c>
    </row>
    <row r="501" spans="1:5" ht="30" customHeight="1">
      <c r="A501" s="5">
        <v>499</v>
      </c>
      <c r="B501" s="5" t="str">
        <f>"299520210526154832107823"</f>
        <v>299520210526154832107823</v>
      </c>
      <c r="C501" s="5" t="s">
        <v>7</v>
      </c>
      <c r="D501" s="5" t="str">
        <f>"赵海茵"</f>
        <v>赵海茵</v>
      </c>
      <c r="E501" s="5" t="str">
        <f t="shared" si="10"/>
        <v>女</v>
      </c>
    </row>
    <row r="502" spans="1:5" ht="30" customHeight="1">
      <c r="A502" s="5">
        <v>500</v>
      </c>
      <c r="B502" s="5" t="str">
        <f>"299520210526155551107843"</f>
        <v>299520210526155551107843</v>
      </c>
      <c r="C502" s="5" t="s">
        <v>7</v>
      </c>
      <c r="D502" s="5" t="str">
        <f>"陈小娜"</f>
        <v>陈小娜</v>
      </c>
      <c r="E502" s="5" t="str">
        <f t="shared" si="10"/>
        <v>女</v>
      </c>
    </row>
    <row r="503" spans="1:5" ht="30" customHeight="1">
      <c r="A503" s="5">
        <v>501</v>
      </c>
      <c r="B503" s="5" t="str">
        <f>"299520210526160015107856"</f>
        <v>299520210526160015107856</v>
      </c>
      <c r="C503" s="5" t="s">
        <v>7</v>
      </c>
      <c r="D503" s="5" t="str">
        <f>"符昌熙"</f>
        <v>符昌熙</v>
      </c>
      <c r="E503" s="5" t="str">
        <f t="shared" si="10"/>
        <v>女</v>
      </c>
    </row>
    <row r="504" spans="1:5" ht="30" customHeight="1">
      <c r="A504" s="5">
        <v>502</v>
      </c>
      <c r="B504" s="5" t="str">
        <f>"299520210526160432107865"</f>
        <v>299520210526160432107865</v>
      </c>
      <c r="C504" s="5" t="s">
        <v>7</v>
      </c>
      <c r="D504" s="5" t="str">
        <f>"邢嘉送"</f>
        <v>邢嘉送</v>
      </c>
      <c r="E504" s="5" t="str">
        <f t="shared" si="10"/>
        <v>女</v>
      </c>
    </row>
    <row r="505" spans="1:5" ht="30" customHeight="1">
      <c r="A505" s="5">
        <v>503</v>
      </c>
      <c r="B505" s="5" t="str">
        <f>"299520210526161745107896"</f>
        <v>299520210526161745107896</v>
      </c>
      <c r="C505" s="5" t="s">
        <v>7</v>
      </c>
      <c r="D505" s="5" t="str">
        <f>"谢少娟"</f>
        <v>谢少娟</v>
      </c>
      <c r="E505" s="5" t="str">
        <f t="shared" si="10"/>
        <v>女</v>
      </c>
    </row>
    <row r="506" spans="1:5" ht="30" customHeight="1">
      <c r="A506" s="5">
        <v>504</v>
      </c>
      <c r="B506" s="5" t="str">
        <f>"299520210526162021107901"</f>
        <v>299520210526162021107901</v>
      </c>
      <c r="C506" s="5" t="s">
        <v>7</v>
      </c>
      <c r="D506" s="5" t="str">
        <f>"包兵兵"</f>
        <v>包兵兵</v>
      </c>
      <c r="E506" s="5" t="str">
        <f>"男"</f>
        <v>男</v>
      </c>
    </row>
    <row r="507" spans="1:5" ht="30" customHeight="1">
      <c r="A507" s="5">
        <v>505</v>
      </c>
      <c r="B507" s="5" t="str">
        <f>"299520210526162257107905"</f>
        <v>299520210526162257107905</v>
      </c>
      <c r="C507" s="5" t="s">
        <v>7</v>
      </c>
      <c r="D507" s="5" t="str">
        <f>"叶小娟"</f>
        <v>叶小娟</v>
      </c>
      <c r="E507" s="5" t="str">
        <f>"女"</f>
        <v>女</v>
      </c>
    </row>
    <row r="508" spans="1:5" ht="30" customHeight="1">
      <c r="A508" s="5">
        <v>506</v>
      </c>
      <c r="B508" s="5" t="str">
        <f>"299520210526162411107910"</f>
        <v>299520210526162411107910</v>
      </c>
      <c r="C508" s="5" t="s">
        <v>7</v>
      </c>
      <c r="D508" s="5" t="str">
        <f>"李岩"</f>
        <v>李岩</v>
      </c>
      <c r="E508" s="5" t="str">
        <f>"女"</f>
        <v>女</v>
      </c>
    </row>
    <row r="509" spans="1:5" ht="30" customHeight="1">
      <c r="A509" s="5">
        <v>507</v>
      </c>
      <c r="B509" s="5" t="str">
        <f>"299520210526163355107922"</f>
        <v>299520210526163355107922</v>
      </c>
      <c r="C509" s="5" t="s">
        <v>7</v>
      </c>
      <c r="D509" s="5" t="str">
        <f>"邱江琼"</f>
        <v>邱江琼</v>
      </c>
      <c r="E509" s="5" t="str">
        <f>"女"</f>
        <v>女</v>
      </c>
    </row>
    <row r="510" spans="1:5" ht="30" customHeight="1">
      <c r="A510" s="5">
        <v>508</v>
      </c>
      <c r="B510" s="5" t="str">
        <f>"299520210526164311107939"</f>
        <v>299520210526164311107939</v>
      </c>
      <c r="C510" s="5" t="s">
        <v>7</v>
      </c>
      <c r="D510" s="5" t="str">
        <f>"王光凤"</f>
        <v>王光凤</v>
      </c>
      <c r="E510" s="5" t="str">
        <f>"女"</f>
        <v>女</v>
      </c>
    </row>
    <row r="511" spans="1:5" ht="30" customHeight="1">
      <c r="A511" s="5">
        <v>509</v>
      </c>
      <c r="B511" s="5" t="str">
        <f>"299520210526164959107955"</f>
        <v>299520210526164959107955</v>
      </c>
      <c r="C511" s="5" t="s">
        <v>7</v>
      </c>
      <c r="D511" s="5" t="str">
        <f>"钟海麟"</f>
        <v>钟海麟</v>
      </c>
      <c r="E511" s="5" t="str">
        <f>"男"</f>
        <v>男</v>
      </c>
    </row>
    <row r="512" spans="1:5" ht="30" customHeight="1">
      <c r="A512" s="5">
        <v>510</v>
      </c>
      <c r="B512" s="5" t="str">
        <f>"299520210526165045107956"</f>
        <v>299520210526165045107956</v>
      </c>
      <c r="C512" s="5" t="s">
        <v>7</v>
      </c>
      <c r="D512" s="5" t="str">
        <f>"何金彦"</f>
        <v>何金彦</v>
      </c>
      <c r="E512" s="5" t="str">
        <f aca="true" t="shared" si="11" ref="E512:E575">"女"</f>
        <v>女</v>
      </c>
    </row>
    <row r="513" spans="1:5" ht="30" customHeight="1">
      <c r="A513" s="5">
        <v>511</v>
      </c>
      <c r="B513" s="5" t="str">
        <f>"299520210526165933107976"</f>
        <v>299520210526165933107976</v>
      </c>
      <c r="C513" s="5" t="s">
        <v>7</v>
      </c>
      <c r="D513" s="5" t="str">
        <f>"陈亚杏"</f>
        <v>陈亚杏</v>
      </c>
      <c r="E513" s="5" t="str">
        <f t="shared" si="11"/>
        <v>女</v>
      </c>
    </row>
    <row r="514" spans="1:5" ht="30" customHeight="1">
      <c r="A514" s="5">
        <v>512</v>
      </c>
      <c r="B514" s="5" t="str">
        <f>"299520210526171933108006"</f>
        <v>299520210526171933108006</v>
      </c>
      <c r="C514" s="5" t="s">
        <v>7</v>
      </c>
      <c r="D514" s="5" t="str">
        <f>"钟虹"</f>
        <v>钟虹</v>
      </c>
      <c r="E514" s="5" t="str">
        <f t="shared" si="11"/>
        <v>女</v>
      </c>
    </row>
    <row r="515" spans="1:5" ht="30" customHeight="1">
      <c r="A515" s="5">
        <v>513</v>
      </c>
      <c r="B515" s="5" t="str">
        <f>"299520210526172223108009"</f>
        <v>299520210526172223108009</v>
      </c>
      <c r="C515" s="5" t="s">
        <v>7</v>
      </c>
      <c r="D515" s="5" t="str">
        <f>"文晓佳"</f>
        <v>文晓佳</v>
      </c>
      <c r="E515" s="5" t="str">
        <f t="shared" si="11"/>
        <v>女</v>
      </c>
    </row>
    <row r="516" spans="1:5" ht="30" customHeight="1">
      <c r="A516" s="5">
        <v>514</v>
      </c>
      <c r="B516" s="5" t="str">
        <f>"299520210526172739108023"</f>
        <v>299520210526172739108023</v>
      </c>
      <c r="C516" s="5" t="s">
        <v>7</v>
      </c>
      <c r="D516" s="5" t="str">
        <f>"陆海娟"</f>
        <v>陆海娟</v>
      </c>
      <c r="E516" s="5" t="str">
        <f t="shared" si="11"/>
        <v>女</v>
      </c>
    </row>
    <row r="517" spans="1:5" ht="30" customHeight="1">
      <c r="A517" s="5">
        <v>515</v>
      </c>
      <c r="B517" s="5" t="str">
        <f>"299520210526173556108037"</f>
        <v>299520210526173556108037</v>
      </c>
      <c r="C517" s="5" t="s">
        <v>7</v>
      </c>
      <c r="D517" s="5" t="str">
        <f>"黄秀娴"</f>
        <v>黄秀娴</v>
      </c>
      <c r="E517" s="5" t="str">
        <f t="shared" si="11"/>
        <v>女</v>
      </c>
    </row>
    <row r="518" spans="1:5" ht="30" customHeight="1">
      <c r="A518" s="5">
        <v>516</v>
      </c>
      <c r="B518" s="5" t="str">
        <f>"299520210526173637108038"</f>
        <v>299520210526173637108038</v>
      </c>
      <c r="C518" s="5" t="s">
        <v>7</v>
      </c>
      <c r="D518" s="5" t="str">
        <f>"林新"</f>
        <v>林新</v>
      </c>
      <c r="E518" s="5" t="str">
        <f t="shared" si="11"/>
        <v>女</v>
      </c>
    </row>
    <row r="519" spans="1:5" ht="30" customHeight="1">
      <c r="A519" s="5">
        <v>517</v>
      </c>
      <c r="B519" s="5" t="str">
        <f>"299520210526173947108044"</f>
        <v>299520210526173947108044</v>
      </c>
      <c r="C519" s="5" t="s">
        <v>7</v>
      </c>
      <c r="D519" s="5" t="str">
        <f>"何思敏"</f>
        <v>何思敏</v>
      </c>
      <c r="E519" s="5" t="str">
        <f t="shared" si="11"/>
        <v>女</v>
      </c>
    </row>
    <row r="520" spans="1:5" ht="30" customHeight="1">
      <c r="A520" s="5">
        <v>518</v>
      </c>
      <c r="B520" s="5" t="str">
        <f>"299520210526174851108054"</f>
        <v>299520210526174851108054</v>
      </c>
      <c r="C520" s="5" t="s">
        <v>7</v>
      </c>
      <c r="D520" s="5" t="str">
        <f>"王少华"</f>
        <v>王少华</v>
      </c>
      <c r="E520" s="5" t="str">
        <f t="shared" si="11"/>
        <v>女</v>
      </c>
    </row>
    <row r="521" spans="1:5" ht="30" customHeight="1">
      <c r="A521" s="5">
        <v>519</v>
      </c>
      <c r="B521" s="5" t="str">
        <f>"299520210526180348108079"</f>
        <v>299520210526180348108079</v>
      </c>
      <c r="C521" s="5" t="s">
        <v>7</v>
      </c>
      <c r="D521" s="5" t="str">
        <f>"谢小妹"</f>
        <v>谢小妹</v>
      </c>
      <c r="E521" s="5" t="str">
        <f t="shared" si="11"/>
        <v>女</v>
      </c>
    </row>
    <row r="522" spans="1:5" ht="30" customHeight="1">
      <c r="A522" s="5">
        <v>520</v>
      </c>
      <c r="B522" s="5" t="str">
        <f>"299520210526180538108082"</f>
        <v>299520210526180538108082</v>
      </c>
      <c r="C522" s="5" t="s">
        <v>7</v>
      </c>
      <c r="D522" s="5" t="str">
        <f>"谢珠艳"</f>
        <v>谢珠艳</v>
      </c>
      <c r="E522" s="5" t="str">
        <f t="shared" si="11"/>
        <v>女</v>
      </c>
    </row>
    <row r="523" spans="1:5" ht="30" customHeight="1">
      <c r="A523" s="5">
        <v>521</v>
      </c>
      <c r="B523" s="5" t="str">
        <f>"299520210526181036108094"</f>
        <v>299520210526181036108094</v>
      </c>
      <c r="C523" s="5" t="s">
        <v>7</v>
      </c>
      <c r="D523" s="5" t="str">
        <f>"纪小丽"</f>
        <v>纪小丽</v>
      </c>
      <c r="E523" s="5" t="str">
        <f t="shared" si="11"/>
        <v>女</v>
      </c>
    </row>
    <row r="524" spans="1:5" ht="30" customHeight="1">
      <c r="A524" s="5">
        <v>522</v>
      </c>
      <c r="B524" s="5" t="str">
        <f>"299520210526181630108105"</f>
        <v>299520210526181630108105</v>
      </c>
      <c r="C524" s="5" t="s">
        <v>7</v>
      </c>
      <c r="D524" s="5" t="str">
        <f>"吴青越"</f>
        <v>吴青越</v>
      </c>
      <c r="E524" s="5" t="str">
        <f t="shared" si="11"/>
        <v>女</v>
      </c>
    </row>
    <row r="525" spans="1:5" ht="30" customHeight="1">
      <c r="A525" s="5">
        <v>523</v>
      </c>
      <c r="B525" s="5" t="str">
        <f>"299520210526182338108118"</f>
        <v>299520210526182338108118</v>
      </c>
      <c r="C525" s="5" t="s">
        <v>7</v>
      </c>
      <c r="D525" s="5" t="str">
        <f>"黄奇巧"</f>
        <v>黄奇巧</v>
      </c>
      <c r="E525" s="5" t="str">
        <f t="shared" si="11"/>
        <v>女</v>
      </c>
    </row>
    <row r="526" spans="1:5" ht="30" customHeight="1">
      <c r="A526" s="5">
        <v>524</v>
      </c>
      <c r="B526" s="5" t="str">
        <f>"299520210526182428108121"</f>
        <v>299520210526182428108121</v>
      </c>
      <c r="C526" s="5" t="s">
        <v>7</v>
      </c>
      <c r="D526" s="5" t="str">
        <f>"钟壮川"</f>
        <v>钟壮川</v>
      </c>
      <c r="E526" s="5" t="str">
        <f t="shared" si="11"/>
        <v>女</v>
      </c>
    </row>
    <row r="527" spans="1:5" ht="30" customHeight="1">
      <c r="A527" s="5">
        <v>525</v>
      </c>
      <c r="B527" s="5" t="str">
        <f>"299520210526182454108123"</f>
        <v>299520210526182454108123</v>
      </c>
      <c r="C527" s="5" t="s">
        <v>7</v>
      </c>
      <c r="D527" s="5" t="str">
        <f>"王欣馨"</f>
        <v>王欣馨</v>
      </c>
      <c r="E527" s="5" t="str">
        <f t="shared" si="11"/>
        <v>女</v>
      </c>
    </row>
    <row r="528" spans="1:5" ht="30" customHeight="1">
      <c r="A528" s="5">
        <v>526</v>
      </c>
      <c r="B528" s="5" t="str">
        <f>"299520210526183725108142"</f>
        <v>299520210526183725108142</v>
      </c>
      <c r="C528" s="5" t="s">
        <v>7</v>
      </c>
      <c r="D528" s="5" t="str">
        <f>"林娜"</f>
        <v>林娜</v>
      </c>
      <c r="E528" s="5" t="str">
        <f t="shared" si="11"/>
        <v>女</v>
      </c>
    </row>
    <row r="529" spans="1:5" ht="30" customHeight="1">
      <c r="A529" s="5">
        <v>527</v>
      </c>
      <c r="B529" s="5" t="str">
        <f>"299520210526185247108170"</f>
        <v>299520210526185247108170</v>
      </c>
      <c r="C529" s="5" t="s">
        <v>7</v>
      </c>
      <c r="D529" s="5" t="str">
        <f>"李晓芬"</f>
        <v>李晓芬</v>
      </c>
      <c r="E529" s="5" t="str">
        <f t="shared" si="11"/>
        <v>女</v>
      </c>
    </row>
    <row r="530" spans="1:5" ht="30" customHeight="1">
      <c r="A530" s="5">
        <v>528</v>
      </c>
      <c r="B530" s="5" t="str">
        <f>"299520210526185302108171"</f>
        <v>299520210526185302108171</v>
      </c>
      <c r="C530" s="5" t="s">
        <v>7</v>
      </c>
      <c r="D530" s="5" t="str">
        <f>"黄海萍"</f>
        <v>黄海萍</v>
      </c>
      <c r="E530" s="5" t="str">
        <f t="shared" si="11"/>
        <v>女</v>
      </c>
    </row>
    <row r="531" spans="1:5" ht="30" customHeight="1">
      <c r="A531" s="5">
        <v>529</v>
      </c>
      <c r="B531" s="5" t="str">
        <f>"299520210526185408108172"</f>
        <v>299520210526185408108172</v>
      </c>
      <c r="C531" s="5" t="s">
        <v>7</v>
      </c>
      <c r="D531" s="5" t="str">
        <f>"韩妮婷"</f>
        <v>韩妮婷</v>
      </c>
      <c r="E531" s="5" t="str">
        <f t="shared" si="11"/>
        <v>女</v>
      </c>
    </row>
    <row r="532" spans="1:5" ht="30" customHeight="1">
      <c r="A532" s="5">
        <v>530</v>
      </c>
      <c r="B532" s="5" t="str">
        <f>"299520210526191228108198"</f>
        <v>299520210526191228108198</v>
      </c>
      <c r="C532" s="5" t="s">
        <v>7</v>
      </c>
      <c r="D532" s="5" t="str">
        <f>"符喜梅"</f>
        <v>符喜梅</v>
      </c>
      <c r="E532" s="5" t="str">
        <f t="shared" si="11"/>
        <v>女</v>
      </c>
    </row>
    <row r="533" spans="1:5" ht="30" customHeight="1">
      <c r="A533" s="5">
        <v>531</v>
      </c>
      <c r="B533" s="5" t="str">
        <f>"299520210526191323108200"</f>
        <v>299520210526191323108200</v>
      </c>
      <c r="C533" s="5" t="s">
        <v>7</v>
      </c>
      <c r="D533" s="5" t="str">
        <f>"谢桃玉"</f>
        <v>谢桃玉</v>
      </c>
      <c r="E533" s="5" t="str">
        <f t="shared" si="11"/>
        <v>女</v>
      </c>
    </row>
    <row r="534" spans="1:5" ht="30" customHeight="1">
      <c r="A534" s="5">
        <v>532</v>
      </c>
      <c r="B534" s="5" t="str">
        <f>"299520210526191541108203"</f>
        <v>299520210526191541108203</v>
      </c>
      <c r="C534" s="5" t="s">
        <v>7</v>
      </c>
      <c r="D534" s="5" t="str">
        <f>" 梁井爱"</f>
        <v> 梁井爱</v>
      </c>
      <c r="E534" s="5" t="str">
        <f t="shared" si="11"/>
        <v>女</v>
      </c>
    </row>
    <row r="535" spans="1:5" ht="30" customHeight="1">
      <c r="A535" s="5">
        <v>533</v>
      </c>
      <c r="B535" s="5" t="str">
        <f>"299520210526191604108204"</f>
        <v>299520210526191604108204</v>
      </c>
      <c r="C535" s="5" t="s">
        <v>7</v>
      </c>
      <c r="D535" s="5" t="str">
        <f>"杨帆"</f>
        <v>杨帆</v>
      </c>
      <c r="E535" s="5" t="str">
        <f t="shared" si="11"/>
        <v>女</v>
      </c>
    </row>
    <row r="536" spans="1:5" ht="30" customHeight="1">
      <c r="A536" s="5">
        <v>534</v>
      </c>
      <c r="B536" s="5" t="str">
        <f>"299520210526191620108205"</f>
        <v>299520210526191620108205</v>
      </c>
      <c r="C536" s="5" t="s">
        <v>7</v>
      </c>
      <c r="D536" s="5" t="str">
        <f>"邓刘琼"</f>
        <v>邓刘琼</v>
      </c>
      <c r="E536" s="5" t="str">
        <f t="shared" si="11"/>
        <v>女</v>
      </c>
    </row>
    <row r="537" spans="1:5" ht="30" customHeight="1">
      <c r="A537" s="5">
        <v>535</v>
      </c>
      <c r="B537" s="5" t="str">
        <f>"299520210526192035108212"</f>
        <v>299520210526192035108212</v>
      </c>
      <c r="C537" s="5" t="s">
        <v>7</v>
      </c>
      <c r="D537" s="5" t="str">
        <f>"吉秀玉"</f>
        <v>吉秀玉</v>
      </c>
      <c r="E537" s="5" t="str">
        <f t="shared" si="11"/>
        <v>女</v>
      </c>
    </row>
    <row r="538" spans="1:5" ht="30" customHeight="1">
      <c r="A538" s="5">
        <v>536</v>
      </c>
      <c r="B538" s="5" t="str">
        <f>"299520210526192608108219"</f>
        <v>299520210526192608108219</v>
      </c>
      <c r="C538" s="5" t="s">
        <v>7</v>
      </c>
      <c r="D538" s="5" t="str">
        <f>"陈东"</f>
        <v>陈东</v>
      </c>
      <c r="E538" s="5" t="str">
        <f t="shared" si="11"/>
        <v>女</v>
      </c>
    </row>
    <row r="539" spans="1:5" ht="30" customHeight="1">
      <c r="A539" s="5">
        <v>537</v>
      </c>
      <c r="B539" s="5" t="str">
        <f>"299520210526192711108220"</f>
        <v>299520210526192711108220</v>
      </c>
      <c r="C539" s="5" t="s">
        <v>7</v>
      </c>
      <c r="D539" s="5" t="str">
        <f>"王燕媛"</f>
        <v>王燕媛</v>
      </c>
      <c r="E539" s="5" t="str">
        <f t="shared" si="11"/>
        <v>女</v>
      </c>
    </row>
    <row r="540" spans="1:5" ht="30" customHeight="1">
      <c r="A540" s="5">
        <v>538</v>
      </c>
      <c r="B540" s="5" t="str">
        <f>"299520210526193001108226"</f>
        <v>299520210526193001108226</v>
      </c>
      <c r="C540" s="5" t="s">
        <v>7</v>
      </c>
      <c r="D540" s="5" t="str">
        <f>"王蕊"</f>
        <v>王蕊</v>
      </c>
      <c r="E540" s="5" t="str">
        <f t="shared" si="11"/>
        <v>女</v>
      </c>
    </row>
    <row r="541" spans="1:5" ht="30" customHeight="1">
      <c r="A541" s="5">
        <v>539</v>
      </c>
      <c r="B541" s="5" t="str">
        <f>"299520210526193649108237"</f>
        <v>299520210526193649108237</v>
      </c>
      <c r="C541" s="5" t="s">
        <v>7</v>
      </c>
      <c r="D541" s="5" t="str">
        <f>"唐甸珍"</f>
        <v>唐甸珍</v>
      </c>
      <c r="E541" s="5" t="str">
        <f t="shared" si="11"/>
        <v>女</v>
      </c>
    </row>
    <row r="542" spans="1:5" ht="30" customHeight="1">
      <c r="A542" s="5">
        <v>540</v>
      </c>
      <c r="B542" s="5" t="str">
        <f>"299520210526194403108252"</f>
        <v>299520210526194403108252</v>
      </c>
      <c r="C542" s="5" t="s">
        <v>7</v>
      </c>
      <c r="D542" s="5" t="str">
        <f>"符文娟"</f>
        <v>符文娟</v>
      </c>
      <c r="E542" s="5" t="str">
        <f t="shared" si="11"/>
        <v>女</v>
      </c>
    </row>
    <row r="543" spans="1:5" ht="30" customHeight="1">
      <c r="A543" s="5">
        <v>541</v>
      </c>
      <c r="B543" s="5" t="str">
        <f>"299520210526194412108253"</f>
        <v>299520210526194412108253</v>
      </c>
      <c r="C543" s="5" t="s">
        <v>7</v>
      </c>
      <c r="D543" s="5" t="str">
        <f>"王静"</f>
        <v>王静</v>
      </c>
      <c r="E543" s="5" t="str">
        <f t="shared" si="11"/>
        <v>女</v>
      </c>
    </row>
    <row r="544" spans="1:5" ht="30" customHeight="1">
      <c r="A544" s="5">
        <v>542</v>
      </c>
      <c r="B544" s="5" t="str">
        <f>"299520210526194439108255"</f>
        <v>299520210526194439108255</v>
      </c>
      <c r="C544" s="5" t="s">
        <v>7</v>
      </c>
      <c r="D544" s="5" t="str">
        <f>"林泽娥"</f>
        <v>林泽娥</v>
      </c>
      <c r="E544" s="5" t="str">
        <f t="shared" si="11"/>
        <v>女</v>
      </c>
    </row>
    <row r="545" spans="1:5" ht="30" customHeight="1">
      <c r="A545" s="5">
        <v>543</v>
      </c>
      <c r="B545" s="5" t="str">
        <f>"299520210526194603108257"</f>
        <v>299520210526194603108257</v>
      </c>
      <c r="C545" s="5" t="s">
        <v>7</v>
      </c>
      <c r="D545" s="5" t="str">
        <f>"洪春娃"</f>
        <v>洪春娃</v>
      </c>
      <c r="E545" s="5" t="str">
        <f t="shared" si="11"/>
        <v>女</v>
      </c>
    </row>
    <row r="546" spans="1:5" ht="30" customHeight="1">
      <c r="A546" s="5">
        <v>544</v>
      </c>
      <c r="B546" s="5" t="str">
        <f>"299520210526194851108260"</f>
        <v>299520210526194851108260</v>
      </c>
      <c r="C546" s="5" t="s">
        <v>7</v>
      </c>
      <c r="D546" s="5" t="str">
        <f>"陈艳莹"</f>
        <v>陈艳莹</v>
      </c>
      <c r="E546" s="5" t="str">
        <f t="shared" si="11"/>
        <v>女</v>
      </c>
    </row>
    <row r="547" spans="1:5" ht="30" customHeight="1">
      <c r="A547" s="5">
        <v>545</v>
      </c>
      <c r="B547" s="5" t="str">
        <f>"299520210526195411108270"</f>
        <v>299520210526195411108270</v>
      </c>
      <c r="C547" s="5" t="s">
        <v>7</v>
      </c>
      <c r="D547" s="5" t="str">
        <f>"王慧"</f>
        <v>王慧</v>
      </c>
      <c r="E547" s="5" t="str">
        <f t="shared" si="11"/>
        <v>女</v>
      </c>
    </row>
    <row r="548" spans="1:5" ht="30" customHeight="1">
      <c r="A548" s="5">
        <v>546</v>
      </c>
      <c r="B548" s="5" t="str">
        <f>"299520210526195933108281"</f>
        <v>299520210526195933108281</v>
      </c>
      <c r="C548" s="5" t="s">
        <v>7</v>
      </c>
      <c r="D548" s="5" t="str">
        <f>"符壮丽"</f>
        <v>符壮丽</v>
      </c>
      <c r="E548" s="5" t="str">
        <f t="shared" si="11"/>
        <v>女</v>
      </c>
    </row>
    <row r="549" spans="1:5" ht="30" customHeight="1">
      <c r="A549" s="5">
        <v>547</v>
      </c>
      <c r="B549" s="5" t="str">
        <f>"299520210526200013108283"</f>
        <v>299520210526200013108283</v>
      </c>
      <c r="C549" s="5" t="s">
        <v>7</v>
      </c>
      <c r="D549" s="5" t="str">
        <f>"刘丽桃"</f>
        <v>刘丽桃</v>
      </c>
      <c r="E549" s="5" t="str">
        <f t="shared" si="11"/>
        <v>女</v>
      </c>
    </row>
    <row r="550" spans="1:5" ht="30" customHeight="1">
      <c r="A550" s="5">
        <v>548</v>
      </c>
      <c r="B550" s="5" t="str">
        <f>"299520210526200209108285"</f>
        <v>299520210526200209108285</v>
      </c>
      <c r="C550" s="5" t="s">
        <v>7</v>
      </c>
      <c r="D550" s="5" t="str">
        <f>"张珍"</f>
        <v>张珍</v>
      </c>
      <c r="E550" s="5" t="str">
        <f t="shared" si="11"/>
        <v>女</v>
      </c>
    </row>
    <row r="551" spans="1:5" ht="30" customHeight="1">
      <c r="A551" s="5">
        <v>549</v>
      </c>
      <c r="B551" s="5" t="str">
        <f>"299520210526200534108292"</f>
        <v>299520210526200534108292</v>
      </c>
      <c r="C551" s="5" t="s">
        <v>7</v>
      </c>
      <c r="D551" s="5" t="str">
        <f>"许万丽"</f>
        <v>许万丽</v>
      </c>
      <c r="E551" s="5" t="str">
        <f t="shared" si="11"/>
        <v>女</v>
      </c>
    </row>
    <row r="552" spans="1:5" ht="30" customHeight="1">
      <c r="A552" s="5">
        <v>550</v>
      </c>
      <c r="B552" s="5" t="str">
        <f>"299520210526200610108294"</f>
        <v>299520210526200610108294</v>
      </c>
      <c r="C552" s="5" t="s">
        <v>7</v>
      </c>
      <c r="D552" s="5" t="str">
        <f>"许晓蕊"</f>
        <v>许晓蕊</v>
      </c>
      <c r="E552" s="5" t="str">
        <f t="shared" si="11"/>
        <v>女</v>
      </c>
    </row>
    <row r="553" spans="1:5" ht="30" customHeight="1">
      <c r="A553" s="5">
        <v>551</v>
      </c>
      <c r="B553" s="5" t="str">
        <f>"299520210526200958108301"</f>
        <v>299520210526200958108301</v>
      </c>
      <c r="C553" s="5" t="s">
        <v>7</v>
      </c>
      <c r="D553" s="5" t="str">
        <f>"金红楼"</f>
        <v>金红楼</v>
      </c>
      <c r="E553" s="5" t="str">
        <f t="shared" si="11"/>
        <v>女</v>
      </c>
    </row>
    <row r="554" spans="1:5" ht="30" customHeight="1">
      <c r="A554" s="5">
        <v>552</v>
      </c>
      <c r="B554" s="5" t="str">
        <f>"299520210526201114108302"</f>
        <v>299520210526201114108302</v>
      </c>
      <c r="C554" s="5" t="s">
        <v>7</v>
      </c>
      <c r="D554" s="5" t="str">
        <f>"陈荣蕊"</f>
        <v>陈荣蕊</v>
      </c>
      <c r="E554" s="5" t="str">
        <f t="shared" si="11"/>
        <v>女</v>
      </c>
    </row>
    <row r="555" spans="1:5" ht="30" customHeight="1">
      <c r="A555" s="5">
        <v>553</v>
      </c>
      <c r="B555" s="5" t="str">
        <f>"299520210526201242108305"</f>
        <v>299520210526201242108305</v>
      </c>
      <c r="C555" s="5" t="s">
        <v>7</v>
      </c>
      <c r="D555" s="5" t="str">
        <f>"陈海霞"</f>
        <v>陈海霞</v>
      </c>
      <c r="E555" s="5" t="str">
        <f t="shared" si="11"/>
        <v>女</v>
      </c>
    </row>
    <row r="556" spans="1:5" ht="30" customHeight="1">
      <c r="A556" s="5">
        <v>554</v>
      </c>
      <c r="B556" s="5" t="str">
        <f>"299520210526201854108317"</f>
        <v>299520210526201854108317</v>
      </c>
      <c r="C556" s="5" t="s">
        <v>7</v>
      </c>
      <c r="D556" s="5" t="str">
        <f>"符妍婷"</f>
        <v>符妍婷</v>
      </c>
      <c r="E556" s="5" t="str">
        <f t="shared" si="11"/>
        <v>女</v>
      </c>
    </row>
    <row r="557" spans="1:5" ht="30" customHeight="1">
      <c r="A557" s="5">
        <v>555</v>
      </c>
      <c r="B557" s="5" t="str">
        <f>"299520210526202030108321"</f>
        <v>299520210526202030108321</v>
      </c>
      <c r="C557" s="5" t="s">
        <v>7</v>
      </c>
      <c r="D557" s="5" t="str">
        <f>"刘婧"</f>
        <v>刘婧</v>
      </c>
      <c r="E557" s="5" t="str">
        <f t="shared" si="11"/>
        <v>女</v>
      </c>
    </row>
    <row r="558" spans="1:5" ht="30" customHeight="1">
      <c r="A558" s="5">
        <v>556</v>
      </c>
      <c r="B558" s="5" t="str">
        <f>"299520210526202538108329"</f>
        <v>299520210526202538108329</v>
      </c>
      <c r="C558" s="5" t="s">
        <v>7</v>
      </c>
      <c r="D558" s="5" t="str">
        <f>"李雅君"</f>
        <v>李雅君</v>
      </c>
      <c r="E558" s="5" t="str">
        <f t="shared" si="11"/>
        <v>女</v>
      </c>
    </row>
    <row r="559" spans="1:5" ht="30" customHeight="1">
      <c r="A559" s="5">
        <v>557</v>
      </c>
      <c r="B559" s="5" t="str">
        <f>"299520210526203021108337"</f>
        <v>299520210526203021108337</v>
      </c>
      <c r="C559" s="5" t="s">
        <v>7</v>
      </c>
      <c r="D559" s="5" t="str">
        <f>"钟紫藤"</f>
        <v>钟紫藤</v>
      </c>
      <c r="E559" s="5" t="str">
        <f t="shared" si="11"/>
        <v>女</v>
      </c>
    </row>
    <row r="560" spans="1:5" ht="30" customHeight="1">
      <c r="A560" s="5">
        <v>558</v>
      </c>
      <c r="B560" s="5" t="str">
        <f>"299520210526203348108343"</f>
        <v>299520210526203348108343</v>
      </c>
      <c r="C560" s="5" t="s">
        <v>7</v>
      </c>
      <c r="D560" s="5" t="str">
        <f>"王树"</f>
        <v>王树</v>
      </c>
      <c r="E560" s="5" t="str">
        <f t="shared" si="11"/>
        <v>女</v>
      </c>
    </row>
    <row r="561" spans="1:5" ht="30" customHeight="1">
      <c r="A561" s="5">
        <v>559</v>
      </c>
      <c r="B561" s="5" t="str">
        <f>"299520210526204014108355"</f>
        <v>299520210526204014108355</v>
      </c>
      <c r="C561" s="5" t="s">
        <v>7</v>
      </c>
      <c r="D561" s="5" t="str">
        <f>"王丹阳"</f>
        <v>王丹阳</v>
      </c>
      <c r="E561" s="5" t="str">
        <f t="shared" si="11"/>
        <v>女</v>
      </c>
    </row>
    <row r="562" spans="1:5" ht="30" customHeight="1">
      <c r="A562" s="5">
        <v>560</v>
      </c>
      <c r="B562" s="5" t="str">
        <f>"299520210526204126108360"</f>
        <v>299520210526204126108360</v>
      </c>
      <c r="C562" s="5" t="s">
        <v>7</v>
      </c>
      <c r="D562" s="5" t="str">
        <f>"许雅媚"</f>
        <v>许雅媚</v>
      </c>
      <c r="E562" s="5" t="str">
        <f t="shared" si="11"/>
        <v>女</v>
      </c>
    </row>
    <row r="563" spans="1:5" ht="30" customHeight="1">
      <c r="A563" s="5">
        <v>561</v>
      </c>
      <c r="B563" s="5" t="str">
        <f>"299520210526204126108361"</f>
        <v>299520210526204126108361</v>
      </c>
      <c r="C563" s="5" t="s">
        <v>7</v>
      </c>
      <c r="D563" s="5" t="str">
        <f>"王小莉"</f>
        <v>王小莉</v>
      </c>
      <c r="E563" s="5" t="str">
        <f t="shared" si="11"/>
        <v>女</v>
      </c>
    </row>
    <row r="564" spans="1:5" ht="30" customHeight="1">
      <c r="A564" s="5">
        <v>562</v>
      </c>
      <c r="B564" s="5" t="str">
        <f>"299520210526204208108362"</f>
        <v>299520210526204208108362</v>
      </c>
      <c r="C564" s="5" t="s">
        <v>7</v>
      </c>
      <c r="D564" s="5" t="str">
        <f>"马蕙霞"</f>
        <v>马蕙霞</v>
      </c>
      <c r="E564" s="5" t="str">
        <f t="shared" si="11"/>
        <v>女</v>
      </c>
    </row>
    <row r="565" spans="1:5" ht="30" customHeight="1">
      <c r="A565" s="5">
        <v>563</v>
      </c>
      <c r="B565" s="5" t="str">
        <f>"299520210526204512108367"</f>
        <v>299520210526204512108367</v>
      </c>
      <c r="C565" s="5" t="s">
        <v>7</v>
      </c>
      <c r="D565" s="5" t="str">
        <f>"陈润"</f>
        <v>陈润</v>
      </c>
      <c r="E565" s="5" t="str">
        <f t="shared" si="11"/>
        <v>女</v>
      </c>
    </row>
    <row r="566" spans="1:5" ht="30" customHeight="1">
      <c r="A566" s="5">
        <v>564</v>
      </c>
      <c r="B566" s="5" t="str">
        <f>"299520210526205125108375"</f>
        <v>299520210526205125108375</v>
      </c>
      <c r="C566" s="5" t="s">
        <v>7</v>
      </c>
      <c r="D566" s="5" t="str">
        <f>"刘丹"</f>
        <v>刘丹</v>
      </c>
      <c r="E566" s="5" t="str">
        <f t="shared" si="11"/>
        <v>女</v>
      </c>
    </row>
    <row r="567" spans="1:5" ht="30" customHeight="1">
      <c r="A567" s="5">
        <v>565</v>
      </c>
      <c r="B567" s="5" t="str">
        <f>"299520210526205225108378"</f>
        <v>299520210526205225108378</v>
      </c>
      <c r="C567" s="5" t="s">
        <v>7</v>
      </c>
      <c r="D567" s="5" t="str">
        <f>"羊子花"</f>
        <v>羊子花</v>
      </c>
      <c r="E567" s="5" t="str">
        <f t="shared" si="11"/>
        <v>女</v>
      </c>
    </row>
    <row r="568" spans="1:5" ht="30" customHeight="1">
      <c r="A568" s="5">
        <v>566</v>
      </c>
      <c r="B568" s="5" t="str">
        <f>"299520210526205346108383"</f>
        <v>299520210526205346108383</v>
      </c>
      <c r="C568" s="5" t="s">
        <v>7</v>
      </c>
      <c r="D568" s="5" t="str">
        <f>"李莉蓉"</f>
        <v>李莉蓉</v>
      </c>
      <c r="E568" s="5" t="str">
        <f t="shared" si="11"/>
        <v>女</v>
      </c>
    </row>
    <row r="569" spans="1:5" ht="30" customHeight="1">
      <c r="A569" s="5">
        <v>567</v>
      </c>
      <c r="B569" s="5" t="str">
        <f>"299520210526210257108397"</f>
        <v>299520210526210257108397</v>
      </c>
      <c r="C569" s="5" t="s">
        <v>7</v>
      </c>
      <c r="D569" s="5" t="str">
        <f>"吴海婷"</f>
        <v>吴海婷</v>
      </c>
      <c r="E569" s="5" t="str">
        <f t="shared" si="11"/>
        <v>女</v>
      </c>
    </row>
    <row r="570" spans="1:5" ht="30" customHeight="1">
      <c r="A570" s="5">
        <v>568</v>
      </c>
      <c r="B570" s="5" t="str">
        <f>"299520210526210318108400"</f>
        <v>299520210526210318108400</v>
      </c>
      <c r="C570" s="5" t="s">
        <v>7</v>
      </c>
      <c r="D570" s="5" t="str">
        <f>"符其丹"</f>
        <v>符其丹</v>
      </c>
      <c r="E570" s="5" t="str">
        <f t="shared" si="11"/>
        <v>女</v>
      </c>
    </row>
    <row r="571" spans="1:5" ht="30" customHeight="1">
      <c r="A571" s="5">
        <v>569</v>
      </c>
      <c r="B571" s="5" t="str">
        <f>"299520210526210426108403"</f>
        <v>299520210526210426108403</v>
      </c>
      <c r="C571" s="5" t="s">
        <v>7</v>
      </c>
      <c r="D571" s="5" t="str">
        <f>"郑雅心"</f>
        <v>郑雅心</v>
      </c>
      <c r="E571" s="5" t="str">
        <f t="shared" si="11"/>
        <v>女</v>
      </c>
    </row>
    <row r="572" spans="1:5" ht="30" customHeight="1">
      <c r="A572" s="5">
        <v>570</v>
      </c>
      <c r="B572" s="5" t="str">
        <f>"299520210526210615108406"</f>
        <v>299520210526210615108406</v>
      </c>
      <c r="C572" s="5" t="s">
        <v>7</v>
      </c>
      <c r="D572" s="5" t="str">
        <f>"李晓玲"</f>
        <v>李晓玲</v>
      </c>
      <c r="E572" s="5" t="str">
        <f t="shared" si="11"/>
        <v>女</v>
      </c>
    </row>
    <row r="573" spans="1:5" ht="30" customHeight="1">
      <c r="A573" s="5">
        <v>571</v>
      </c>
      <c r="B573" s="5" t="str">
        <f>"299520210526210649108408"</f>
        <v>299520210526210649108408</v>
      </c>
      <c r="C573" s="5" t="s">
        <v>7</v>
      </c>
      <c r="D573" s="5" t="str">
        <f>"方惠雪"</f>
        <v>方惠雪</v>
      </c>
      <c r="E573" s="5" t="str">
        <f t="shared" si="11"/>
        <v>女</v>
      </c>
    </row>
    <row r="574" spans="1:5" ht="30" customHeight="1">
      <c r="A574" s="5">
        <v>572</v>
      </c>
      <c r="B574" s="5" t="str">
        <f>"299520210526210919108412"</f>
        <v>299520210526210919108412</v>
      </c>
      <c r="C574" s="5" t="s">
        <v>7</v>
      </c>
      <c r="D574" s="5" t="str">
        <f>"胡李倩"</f>
        <v>胡李倩</v>
      </c>
      <c r="E574" s="5" t="str">
        <f t="shared" si="11"/>
        <v>女</v>
      </c>
    </row>
    <row r="575" spans="1:5" ht="30" customHeight="1">
      <c r="A575" s="5">
        <v>573</v>
      </c>
      <c r="B575" s="5" t="str">
        <f>"299520210526210924108413"</f>
        <v>299520210526210924108413</v>
      </c>
      <c r="C575" s="5" t="s">
        <v>7</v>
      </c>
      <c r="D575" s="5" t="str">
        <f>"梁佳"</f>
        <v>梁佳</v>
      </c>
      <c r="E575" s="5" t="str">
        <f t="shared" si="11"/>
        <v>女</v>
      </c>
    </row>
    <row r="576" spans="1:5" ht="30" customHeight="1">
      <c r="A576" s="5">
        <v>574</v>
      </c>
      <c r="B576" s="5" t="str">
        <f>"299520210526210946108415"</f>
        <v>299520210526210946108415</v>
      </c>
      <c r="C576" s="5" t="s">
        <v>7</v>
      </c>
      <c r="D576" s="5" t="str">
        <f>"陈平"</f>
        <v>陈平</v>
      </c>
      <c r="E576" s="5" t="str">
        <f aca="true" t="shared" si="12" ref="E576:E621">"女"</f>
        <v>女</v>
      </c>
    </row>
    <row r="577" spans="1:5" ht="30" customHeight="1">
      <c r="A577" s="5">
        <v>575</v>
      </c>
      <c r="B577" s="5" t="str">
        <f>"299520210526211301108430"</f>
        <v>299520210526211301108430</v>
      </c>
      <c r="C577" s="5" t="s">
        <v>7</v>
      </c>
      <c r="D577" s="5" t="str">
        <f>"许倩"</f>
        <v>许倩</v>
      </c>
      <c r="E577" s="5" t="str">
        <f t="shared" si="12"/>
        <v>女</v>
      </c>
    </row>
    <row r="578" spans="1:5" ht="30" customHeight="1">
      <c r="A578" s="5">
        <v>576</v>
      </c>
      <c r="B578" s="5" t="str">
        <f>"299520210526211534108436"</f>
        <v>299520210526211534108436</v>
      </c>
      <c r="C578" s="5" t="s">
        <v>7</v>
      </c>
      <c r="D578" s="5" t="str">
        <f>"文巨月"</f>
        <v>文巨月</v>
      </c>
      <c r="E578" s="5" t="str">
        <f t="shared" si="12"/>
        <v>女</v>
      </c>
    </row>
    <row r="579" spans="1:5" ht="30" customHeight="1">
      <c r="A579" s="5">
        <v>577</v>
      </c>
      <c r="B579" s="5" t="str">
        <f>"299520210526211644108440"</f>
        <v>299520210526211644108440</v>
      </c>
      <c r="C579" s="5" t="s">
        <v>7</v>
      </c>
      <c r="D579" s="5" t="str">
        <f>"邢士娟"</f>
        <v>邢士娟</v>
      </c>
      <c r="E579" s="5" t="str">
        <f t="shared" si="12"/>
        <v>女</v>
      </c>
    </row>
    <row r="580" spans="1:5" ht="30" customHeight="1">
      <c r="A580" s="5">
        <v>578</v>
      </c>
      <c r="B580" s="5" t="str">
        <f>"299520210526211840108445"</f>
        <v>299520210526211840108445</v>
      </c>
      <c r="C580" s="5" t="s">
        <v>7</v>
      </c>
      <c r="D580" s="5" t="str">
        <f>"张玉荷"</f>
        <v>张玉荷</v>
      </c>
      <c r="E580" s="5" t="str">
        <f t="shared" si="12"/>
        <v>女</v>
      </c>
    </row>
    <row r="581" spans="1:5" ht="30" customHeight="1">
      <c r="A581" s="5">
        <v>579</v>
      </c>
      <c r="B581" s="5" t="str">
        <f>"299520210526212204108450"</f>
        <v>299520210526212204108450</v>
      </c>
      <c r="C581" s="5" t="s">
        <v>7</v>
      </c>
      <c r="D581" s="5" t="str">
        <f>"邓紫婷"</f>
        <v>邓紫婷</v>
      </c>
      <c r="E581" s="5" t="str">
        <f t="shared" si="12"/>
        <v>女</v>
      </c>
    </row>
    <row r="582" spans="1:5" ht="30" customHeight="1">
      <c r="A582" s="5">
        <v>580</v>
      </c>
      <c r="B582" s="5" t="str">
        <f>"299520210526212322108453"</f>
        <v>299520210526212322108453</v>
      </c>
      <c r="C582" s="5" t="s">
        <v>7</v>
      </c>
      <c r="D582" s="5" t="str">
        <f>"王燕玉"</f>
        <v>王燕玉</v>
      </c>
      <c r="E582" s="5" t="str">
        <f t="shared" si="12"/>
        <v>女</v>
      </c>
    </row>
    <row r="583" spans="1:5" ht="30" customHeight="1">
      <c r="A583" s="5">
        <v>581</v>
      </c>
      <c r="B583" s="5" t="str">
        <f>"299520210526212609108458"</f>
        <v>299520210526212609108458</v>
      </c>
      <c r="C583" s="5" t="s">
        <v>7</v>
      </c>
      <c r="D583" s="5" t="str">
        <f>"王妹"</f>
        <v>王妹</v>
      </c>
      <c r="E583" s="5" t="str">
        <f t="shared" si="12"/>
        <v>女</v>
      </c>
    </row>
    <row r="584" spans="1:5" ht="30" customHeight="1">
      <c r="A584" s="5">
        <v>582</v>
      </c>
      <c r="B584" s="5" t="str">
        <f>"299520210526212655108460"</f>
        <v>299520210526212655108460</v>
      </c>
      <c r="C584" s="5" t="s">
        <v>7</v>
      </c>
      <c r="D584" s="5" t="str">
        <f>"翁书兰"</f>
        <v>翁书兰</v>
      </c>
      <c r="E584" s="5" t="str">
        <f t="shared" si="12"/>
        <v>女</v>
      </c>
    </row>
    <row r="585" spans="1:5" ht="30" customHeight="1">
      <c r="A585" s="5">
        <v>583</v>
      </c>
      <c r="B585" s="5" t="str">
        <f>"299520210526212733108461"</f>
        <v>299520210526212733108461</v>
      </c>
      <c r="C585" s="5" t="s">
        <v>7</v>
      </c>
      <c r="D585" s="5" t="str">
        <f>"朱春菊"</f>
        <v>朱春菊</v>
      </c>
      <c r="E585" s="5" t="str">
        <f t="shared" si="12"/>
        <v>女</v>
      </c>
    </row>
    <row r="586" spans="1:5" ht="30" customHeight="1">
      <c r="A586" s="5">
        <v>584</v>
      </c>
      <c r="B586" s="5" t="str">
        <f>"299520210526213258108471"</f>
        <v>299520210526213258108471</v>
      </c>
      <c r="C586" s="5" t="s">
        <v>7</v>
      </c>
      <c r="D586" s="5" t="str">
        <f>"王雪霞"</f>
        <v>王雪霞</v>
      </c>
      <c r="E586" s="5" t="str">
        <f t="shared" si="12"/>
        <v>女</v>
      </c>
    </row>
    <row r="587" spans="1:5" ht="30" customHeight="1">
      <c r="A587" s="5">
        <v>585</v>
      </c>
      <c r="B587" s="5" t="str">
        <f>"299520210526213428108473"</f>
        <v>299520210526213428108473</v>
      </c>
      <c r="C587" s="5" t="s">
        <v>7</v>
      </c>
      <c r="D587" s="5" t="str">
        <f>"文丽强"</f>
        <v>文丽强</v>
      </c>
      <c r="E587" s="5" t="str">
        <f t="shared" si="12"/>
        <v>女</v>
      </c>
    </row>
    <row r="588" spans="1:5" ht="30" customHeight="1">
      <c r="A588" s="5">
        <v>586</v>
      </c>
      <c r="B588" s="5" t="str">
        <f>"299520210526213435108474"</f>
        <v>299520210526213435108474</v>
      </c>
      <c r="C588" s="5" t="s">
        <v>7</v>
      </c>
      <c r="D588" s="5" t="str">
        <f>"符彩桢"</f>
        <v>符彩桢</v>
      </c>
      <c r="E588" s="5" t="str">
        <f t="shared" si="12"/>
        <v>女</v>
      </c>
    </row>
    <row r="589" spans="1:5" ht="30" customHeight="1">
      <c r="A589" s="5">
        <v>587</v>
      </c>
      <c r="B589" s="5" t="str">
        <f>"299520210526213620108478"</f>
        <v>299520210526213620108478</v>
      </c>
      <c r="C589" s="5" t="s">
        <v>7</v>
      </c>
      <c r="D589" s="5" t="str">
        <f>"姜婉萍"</f>
        <v>姜婉萍</v>
      </c>
      <c r="E589" s="5" t="str">
        <f t="shared" si="12"/>
        <v>女</v>
      </c>
    </row>
    <row r="590" spans="1:5" ht="30" customHeight="1">
      <c r="A590" s="5">
        <v>588</v>
      </c>
      <c r="B590" s="5" t="str">
        <f>"299520210526213628108479"</f>
        <v>299520210526213628108479</v>
      </c>
      <c r="C590" s="5" t="s">
        <v>7</v>
      </c>
      <c r="D590" s="5" t="str">
        <f>"林文露"</f>
        <v>林文露</v>
      </c>
      <c r="E590" s="5" t="str">
        <f t="shared" si="12"/>
        <v>女</v>
      </c>
    </row>
    <row r="591" spans="1:5" ht="30" customHeight="1">
      <c r="A591" s="5">
        <v>589</v>
      </c>
      <c r="B591" s="5" t="str">
        <f>"299520210526213705108480"</f>
        <v>299520210526213705108480</v>
      </c>
      <c r="C591" s="5" t="s">
        <v>7</v>
      </c>
      <c r="D591" s="5" t="str">
        <f>"陈姿婧"</f>
        <v>陈姿婧</v>
      </c>
      <c r="E591" s="5" t="str">
        <f t="shared" si="12"/>
        <v>女</v>
      </c>
    </row>
    <row r="592" spans="1:5" ht="30" customHeight="1">
      <c r="A592" s="5">
        <v>590</v>
      </c>
      <c r="B592" s="5" t="str">
        <f>"299520210526213828108483"</f>
        <v>299520210526213828108483</v>
      </c>
      <c r="C592" s="5" t="s">
        <v>7</v>
      </c>
      <c r="D592" s="5" t="str">
        <f>"钟浪"</f>
        <v>钟浪</v>
      </c>
      <c r="E592" s="5" t="str">
        <f t="shared" si="12"/>
        <v>女</v>
      </c>
    </row>
    <row r="593" spans="1:5" ht="30" customHeight="1">
      <c r="A593" s="5">
        <v>591</v>
      </c>
      <c r="B593" s="5" t="str">
        <f>"299520210526214456108498"</f>
        <v>299520210526214456108498</v>
      </c>
      <c r="C593" s="5" t="s">
        <v>7</v>
      </c>
      <c r="D593" s="5" t="str">
        <f>"吴爱娥"</f>
        <v>吴爱娥</v>
      </c>
      <c r="E593" s="5" t="str">
        <f t="shared" si="12"/>
        <v>女</v>
      </c>
    </row>
    <row r="594" spans="1:5" ht="30" customHeight="1">
      <c r="A594" s="5">
        <v>592</v>
      </c>
      <c r="B594" s="5" t="str">
        <f>"299520210526214950108504"</f>
        <v>299520210526214950108504</v>
      </c>
      <c r="C594" s="5" t="s">
        <v>7</v>
      </c>
      <c r="D594" s="5" t="str">
        <f>"韦梦蝶"</f>
        <v>韦梦蝶</v>
      </c>
      <c r="E594" s="5" t="str">
        <f t="shared" si="12"/>
        <v>女</v>
      </c>
    </row>
    <row r="595" spans="1:5" ht="30" customHeight="1">
      <c r="A595" s="5">
        <v>593</v>
      </c>
      <c r="B595" s="5" t="str">
        <f>"299520210526215049108507"</f>
        <v>299520210526215049108507</v>
      </c>
      <c r="C595" s="5" t="s">
        <v>7</v>
      </c>
      <c r="D595" s="5" t="str">
        <f>"羊高颖"</f>
        <v>羊高颖</v>
      </c>
      <c r="E595" s="5" t="str">
        <f t="shared" si="12"/>
        <v>女</v>
      </c>
    </row>
    <row r="596" spans="1:5" ht="30" customHeight="1">
      <c r="A596" s="5">
        <v>594</v>
      </c>
      <c r="B596" s="5" t="str">
        <f>"299520210526215327108514"</f>
        <v>299520210526215327108514</v>
      </c>
      <c r="C596" s="5" t="s">
        <v>7</v>
      </c>
      <c r="D596" s="5" t="str">
        <f>"庞建萍"</f>
        <v>庞建萍</v>
      </c>
      <c r="E596" s="5" t="str">
        <f t="shared" si="12"/>
        <v>女</v>
      </c>
    </row>
    <row r="597" spans="1:5" ht="30" customHeight="1">
      <c r="A597" s="5">
        <v>595</v>
      </c>
      <c r="B597" s="5" t="str">
        <f>"299520210526220030108531"</f>
        <v>299520210526220030108531</v>
      </c>
      <c r="C597" s="5" t="s">
        <v>7</v>
      </c>
      <c r="D597" s="5" t="str">
        <f>"徐赫"</f>
        <v>徐赫</v>
      </c>
      <c r="E597" s="5" t="str">
        <f t="shared" si="12"/>
        <v>女</v>
      </c>
    </row>
    <row r="598" spans="1:5" ht="30" customHeight="1">
      <c r="A598" s="5">
        <v>596</v>
      </c>
      <c r="B598" s="5" t="str">
        <f>"299520210526220116108532"</f>
        <v>299520210526220116108532</v>
      </c>
      <c r="C598" s="5" t="s">
        <v>7</v>
      </c>
      <c r="D598" s="5" t="str">
        <f>"林慧"</f>
        <v>林慧</v>
      </c>
      <c r="E598" s="5" t="str">
        <f t="shared" si="12"/>
        <v>女</v>
      </c>
    </row>
    <row r="599" spans="1:5" ht="30" customHeight="1">
      <c r="A599" s="5">
        <v>597</v>
      </c>
      <c r="B599" s="5" t="str">
        <f>"299520210526220208108533"</f>
        <v>299520210526220208108533</v>
      </c>
      <c r="C599" s="5" t="s">
        <v>7</v>
      </c>
      <c r="D599" s="5" t="str">
        <f>"陈妹坚"</f>
        <v>陈妹坚</v>
      </c>
      <c r="E599" s="5" t="str">
        <f t="shared" si="12"/>
        <v>女</v>
      </c>
    </row>
    <row r="600" spans="1:5" ht="30" customHeight="1">
      <c r="A600" s="5">
        <v>598</v>
      </c>
      <c r="B600" s="5" t="str">
        <f>"299520210526220235108535"</f>
        <v>299520210526220235108535</v>
      </c>
      <c r="C600" s="5" t="s">
        <v>7</v>
      </c>
      <c r="D600" s="5" t="str">
        <f>"麦海丽"</f>
        <v>麦海丽</v>
      </c>
      <c r="E600" s="5" t="str">
        <f t="shared" si="12"/>
        <v>女</v>
      </c>
    </row>
    <row r="601" spans="1:5" ht="30" customHeight="1">
      <c r="A601" s="5">
        <v>599</v>
      </c>
      <c r="B601" s="5" t="str">
        <f>"299520210526220258108537"</f>
        <v>299520210526220258108537</v>
      </c>
      <c r="C601" s="5" t="s">
        <v>7</v>
      </c>
      <c r="D601" s="5" t="str">
        <f>"邱康丽"</f>
        <v>邱康丽</v>
      </c>
      <c r="E601" s="5" t="str">
        <f t="shared" si="12"/>
        <v>女</v>
      </c>
    </row>
    <row r="602" spans="1:5" ht="30" customHeight="1">
      <c r="A602" s="5">
        <v>600</v>
      </c>
      <c r="B602" s="5" t="str">
        <f>"299520210526220323108539"</f>
        <v>299520210526220323108539</v>
      </c>
      <c r="C602" s="5" t="s">
        <v>7</v>
      </c>
      <c r="D602" s="5" t="str">
        <f>"郑小丹"</f>
        <v>郑小丹</v>
      </c>
      <c r="E602" s="5" t="str">
        <f t="shared" si="12"/>
        <v>女</v>
      </c>
    </row>
    <row r="603" spans="1:5" ht="30" customHeight="1">
      <c r="A603" s="5">
        <v>601</v>
      </c>
      <c r="B603" s="5" t="str">
        <f>"299520210526220522108546"</f>
        <v>299520210526220522108546</v>
      </c>
      <c r="C603" s="5" t="s">
        <v>7</v>
      </c>
      <c r="D603" s="5" t="str">
        <f>"陈美瑜"</f>
        <v>陈美瑜</v>
      </c>
      <c r="E603" s="5" t="str">
        <f t="shared" si="12"/>
        <v>女</v>
      </c>
    </row>
    <row r="604" spans="1:5" ht="30" customHeight="1">
      <c r="A604" s="5">
        <v>602</v>
      </c>
      <c r="B604" s="5" t="str">
        <f>"299520210526221143108562"</f>
        <v>299520210526221143108562</v>
      </c>
      <c r="C604" s="5" t="s">
        <v>7</v>
      </c>
      <c r="D604" s="5" t="str">
        <f>"李雪萍"</f>
        <v>李雪萍</v>
      </c>
      <c r="E604" s="5" t="str">
        <f t="shared" si="12"/>
        <v>女</v>
      </c>
    </row>
    <row r="605" spans="1:5" ht="30" customHeight="1">
      <c r="A605" s="5">
        <v>603</v>
      </c>
      <c r="B605" s="5" t="str">
        <f>"299520210526221343108570"</f>
        <v>299520210526221343108570</v>
      </c>
      <c r="C605" s="5" t="s">
        <v>7</v>
      </c>
      <c r="D605" s="5" t="str">
        <f>"王丽婷"</f>
        <v>王丽婷</v>
      </c>
      <c r="E605" s="5" t="str">
        <f t="shared" si="12"/>
        <v>女</v>
      </c>
    </row>
    <row r="606" spans="1:5" ht="30" customHeight="1">
      <c r="A606" s="5">
        <v>604</v>
      </c>
      <c r="B606" s="5" t="str">
        <f>"299520210526221359108571"</f>
        <v>299520210526221359108571</v>
      </c>
      <c r="C606" s="5" t="s">
        <v>7</v>
      </c>
      <c r="D606" s="5" t="str">
        <f>"陈婵婵"</f>
        <v>陈婵婵</v>
      </c>
      <c r="E606" s="5" t="str">
        <f t="shared" si="12"/>
        <v>女</v>
      </c>
    </row>
    <row r="607" spans="1:5" ht="30" customHeight="1">
      <c r="A607" s="5">
        <v>605</v>
      </c>
      <c r="B607" s="5" t="str">
        <f>"299520210526221607108578"</f>
        <v>299520210526221607108578</v>
      </c>
      <c r="C607" s="5" t="s">
        <v>7</v>
      </c>
      <c r="D607" s="5" t="str">
        <f>"罗茜"</f>
        <v>罗茜</v>
      </c>
      <c r="E607" s="5" t="str">
        <f t="shared" si="12"/>
        <v>女</v>
      </c>
    </row>
    <row r="608" spans="1:5" ht="30" customHeight="1">
      <c r="A608" s="5">
        <v>606</v>
      </c>
      <c r="B608" s="5" t="str">
        <f>"299520210526221833108581"</f>
        <v>299520210526221833108581</v>
      </c>
      <c r="C608" s="5" t="s">
        <v>7</v>
      </c>
      <c r="D608" s="5" t="str">
        <f>"陈其凤"</f>
        <v>陈其凤</v>
      </c>
      <c r="E608" s="5" t="str">
        <f t="shared" si="12"/>
        <v>女</v>
      </c>
    </row>
    <row r="609" spans="1:5" ht="30" customHeight="1">
      <c r="A609" s="5">
        <v>607</v>
      </c>
      <c r="B609" s="5" t="str">
        <f>"299520210526222000108585"</f>
        <v>299520210526222000108585</v>
      </c>
      <c r="C609" s="5" t="s">
        <v>7</v>
      </c>
      <c r="D609" s="5" t="str">
        <f>"李秋菊"</f>
        <v>李秋菊</v>
      </c>
      <c r="E609" s="5" t="str">
        <f t="shared" si="12"/>
        <v>女</v>
      </c>
    </row>
    <row r="610" spans="1:5" ht="30" customHeight="1">
      <c r="A610" s="5">
        <v>608</v>
      </c>
      <c r="B610" s="5" t="str">
        <f>"299520210526222155108593"</f>
        <v>299520210526222155108593</v>
      </c>
      <c r="C610" s="5" t="s">
        <v>7</v>
      </c>
      <c r="D610" s="5" t="str">
        <f>"胡珠燕"</f>
        <v>胡珠燕</v>
      </c>
      <c r="E610" s="5" t="str">
        <f t="shared" si="12"/>
        <v>女</v>
      </c>
    </row>
    <row r="611" spans="1:5" ht="30" customHeight="1">
      <c r="A611" s="5">
        <v>609</v>
      </c>
      <c r="B611" s="5" t="str">
        <f>"299520210526223551108614"</f>
        <v>299520210526223551108614</v>
      </c>
      <c r="C611" s="5" t="s">
        <v>7</v>
      </c>
      <c r="D611" s="5" t="str">
        <f>"吴洁芳"</f>
        <v>吴洁芳</v>
      </c>
      <c r="E611" s="5" t="str">
        <f t="shared" si="12"/>
        <v>女</v>
      </c>
    </row>
    <row r="612" spans="1:5" ht="30" customHeight="1">
      <c r="A612" s="5">
        <v>610</v>
      </c>
      <c r="B612" s="5" t="str">
        <f>"299520210526223557108617"</f>
        <v>299520210526223557108617</v>
      </c>
      <c r="C612" s="5" t="s">
        <v>7</v>
      </c>
      <c r="D612" s="5" t="str">
        <f>"杨裕惠"</f>
        <v>杨裕惠</v>
      </c>
      <c r="E612" s="5" t="str">
        <f t="shared" si="12"/>
        <v>女</v>
      </c>
    </row>
    <row r="613" spans="1:5" ht="30" customHeight="1">
      <c r="A613" s="5">
        <v>611</v>
      </c>
      <c r="B613" s="5" t="str">
        <f>"299520210526223633108619"</f>
        <v>299520210526223633108619</v>
      </c>
      <c r="C613" s="5" t="s">
        <v>7</v>
      </c>
      <c r="D613" s="5" t="str">
        <f>"张燕"</f>
        <v>张燕</v>
      </c>
      <c r="E613" s="5" t="str">
        <f t="shared" si="12"/>
        <v>女</v>
      </c>
    </row>
    <row r="614" spans="1:5" ht="30" customHeight="1">
      <c r="A614" s="5">
        <v>612</v>
      </c>
      <c r="B614" s="5" t="str">
        <f>"299520210526223724108620"</f>
        <v>299520210526223724108620</v>
      </c>
      <c r="C614" s="5" t="s">
        <v>7</v>
      </c>
      <c r="D614" s="5" t="str">
        <f>"金玉荣"</f>
        <v>金玉荣</v>
      </c>
      <c r="E614" s="5" t="str">
        <f t="shared" si="12"/>
        <v>女</v>
      </c>
    </row>
    <row r="615" spans="1:5" ht="30" customHeight="1">
      <c r="A615" s="5">
        <v>613</v>
      </c>
      <c r="B615" s="5" t="str">
        <f>"299520210526224203108632"</f>
        <v>299520210526224203108632</v>
      </c>
      <c r="C615" s="5" t="s">
        <v>7</v>
      </c>
      <c r="D615" s="5" t="str">
        <f>"苏洁"</f>
        <v>苏洁</v>
      </c>
      <c r="E615" s="5" t="str">
        <f t="shared" si="12"/>
        <v>女</v>
      </c>
    </row>
    <row r="616" spans="1:5" ht="30" customHeight="1">
      <c r="A616" s="5">
        <v>614</v>
      </c>
      <c r="B616" s="5" t="str">
        <f>"299520210526224326108634"</f>
        <v>299520210526224326108634</v>
      </c>
      <c r="C616" s="5" t="s">
        <v>7</v>
      </c>
      <c r="D616" s="5" t="str">
        <f>"叶倩"</f>
        <v>叶倩</v>
      </c>
      <c r="E616" s="5" t="str">
        <f t="shared" si="12"/>
        <v>女</v>
      </c>
    </row>
    <row r="617" spans="1:5" ht="30" customHeight="1">
      <c r="A617" s="5">
        <v>615</v>
      </c>
      <c r="B617" s="5" t="str">
        <f>"299520210526224409108635"</f>
        <v>299520210526224409108635</v>
      </c>
      <c r="C617" s="5" t="s">
        <v>7</v>
      </c>
      <c r="D617" s="5" t="str">
        <f>"陈桂焕"</f>
        <v>陈桂焕</v>
      </c>
      <c r="E617" s="5" t="str">
        <f t="shared" si="12"/>
        <v>女</v>
      </c>
    </row>
    <row r="618" spans="1:5" ht="30" customHeight="1">
      <c r="A618" s="5">
        <v>616</v>
      </c>
      <c r="B618" s="5" t="str">
        <f>"299520210526224713108638"</f>
        <v>299520210526224713108638</v>
      </c>
      <c r="C618" s="5" t="s">
        <v>7</v>
      </c>
      <c r="D618" s="5" t="str">
        <f>"李春芬"</f>
        <v>李春芬</v>
      </c>
      <c r="E618" s="5" t="str">
        <f t="shared" si="12"/>
        <v>女</v>
      </c>
    </row>
    <row r="619" spans="1:5" ht="30" customHeight="1">
      <c r="A619" s="5">
        <v>617</v>
      </c>
      <c r="B619" s="5" t="str">
        <f>"299520210526224753108639"</f>
        <v>299520210526224753108639</v>
      </c>
      <c r="C619" s="5" t="s">
        <v>7</v>
      </c>
      <c r="D619" s="5" t="str">
        <f>"钟海滨"</f>
        <v>钟海滨</v>
      </c>
      <c r="E619" s="5" t="str">
        <f t="shared" si="12"/>
        <v>女</v>
      </c>
    </row>
    <row r="620" spans="1:5" ht="30" customHeight="1">
      <c r="A620" s="5">
        <v>618</v>
      </c>
      <c r="B620" s="5" t="str">
        <f>"299520210526225512108654"</f>
        <v>299520210526225512108654</v>
      </c>
      <c r="C620" s="5" t="s">
        <v>7</v>
      </c>
      <c r="D620" s="5" t="str">
        <f>"林舒婷"</f>
        <v>林舒婷</v>
      </c>
      <c r="E620" s="5" t="str">
        <f t="shared" si="12"/>
        <v>女</v>
      </c>
    </row>
    <row r="621" spans="1:5" ht="30" customHeight="1">
      <c r="A621" s="5">
        <v>619</v>
      </c>
      <c r="B621" s="5" t="str">
        <f>"299520210526230137108662"</f>
        <v>299520210526230137108662</v>
      </c>
      <c r="C621" s="5" t="s">
        <v>7</v>
      </c>
      <c r="D621" s="5" t="str">
        <f>"熊吉苗"</f>
        <v>熊吉苗</v>
      </c>
      <c r="E621" s="5" t="str">
        <f t="shared" si="12"/>
        <v>女</v>
      </c>
    </row>
    <row r="622" spans="1:5" ht="30" customHeight="1">
      <c r="A622" s="5">
        <v>620</v>
      </c>
      <c r="B622" s="5" t="str">
        <f>"299520210526230209108664"</f>
        <v>299520210526230209108664</v>
      </c>
      <c r="C622" s="5" t="s">
        <v>7</v>
      </c>
      <c r="D622" s="5" t="str">
        <f>"王诗念"</f>
        <v>王诗念</v>
      </c>
      <c r="E622" s="5" t="str">
        <f>"男"</f>
        <v>男</v>
      </c>
    </row>
    <row r="623" spans="1:5" ht="30" customHeight="1">
      <c r="A623" s="5">
        <v>621</v>
      </c>
      <c r="B623" s="5" t="str">
        <f>"299520210526230723108671"</f>
        <v>299520210526230723108671</v>
      </c>
      <c r="C623" s="5" t="s">
        <v>7</v>
      </c>
      <c r="D623" s="5" t="str">
        <f>"洪素金"</f>
        <v>洪素金</v>
      </c>
      <c r="E623" s="5" t="str">
        <f>"女"</f>
        <v>女</v>
      </c>
    </row>
    <row r="624" spans="1:5" ht="30" customHeight="1">
      <c r="A624" s="5">
        <v>622</v>
      </c>
      <c r="B624" s="5" t="str">
        <f>"299520210526231355108677"</f>
        <v>299520210526231355108677</v>
      </c>
      <c r="C624" s="5" t="s">
        <v>7</v>
      </c>
      <c r="D624" s="5" t="str">
        <f>"陈来欢"</f>
        <v>陈来欢</v>
      </c>
      <c r="E624" s="5" t="str">
        <f>"女"</f>
        <v>女</v>
      </c>
    </row>
    <row r="625" spans="1:5" ht="30" customHeight="1">
      <c r="A625" s="5">
        <v>623</v>
      </c>
      <c r="B625" s="5" t="str">
        <f>"299520210526231519108679"</f>
        <v>299520210526231519108679</v>
      </c>
      <c r="C625" s="5" t="s">
        <v>7</v>
      </c>
      <c r="D625" s="5" t="str">
        <f>"张凯丽"</f>
        <v>张凯丽</v>
      </c>
      <c r="E625" s="5" t="str">
        <f>"女"</f>
        <v>女</v>
      </c>
    </row>
    <row r="626" spans="1:5" ht="30" customHeight="1">
      <c r="A626" s="5">
        <v>624</v>
      </c>
      <c r="B626" s="5" t="str">
        <f>"299520210526231811108685"</f>
        <v>299520210526231811108685</v>
      </c>
      <c r="C626" s="5" t="s">
        <v>7</v>
      </c>
      <c r="D626" s="5" t="str">
        <f>"林梅"</f>
        <v>林梅</v>
      </c>
      <c r="E626" s="5" t="str">
        <f>"女"</f>
        <v>女</v>
      </c>
    </row>
    <row r="627" spans="1:5" ht="30" customHeight="1">
      <c r="A627" s="5">
        <v>625</v>
      </c>
      <c r="B627" s="5" t="str">
        <f>"299520210526232458108695"</f>
        <v>299520210526232458108695</v>
      </c>
      <c r="C627" s="5" t="s">
        <v>7</v>
      </c>
      <c r="D627" s="5" t="str">
        <f>"王光强"</f>
        <v>王光强</v>
      </c>
      <c r="E627" s="5" t="str">
        <f>"男"</f>
        <v>男</v>
      </c>
    </row>
    <row r="628" spans="1:5" ht="30" customHeight="1">
      <c r="A628" s="5">
        <v>626</v>
      </c>
      <c r="B628" s="5" t="str">
        <f>"299520210526232745108697"</f>
        <v>299520210526232745108697</v>
      </c>
      <c r="C628" s="5" t="s">
        <v>7</v>
      </c>
      <c r="D628" s="5" t="str">
        <f>"吴小惠"</f>
        <v>吴小惠</v>
      </c>
      <c r="E628" s="5" t="str">
        <f aca="true" t="shared" si="13" ref="E628:E691">"女"</f>
        <v>女</v>
      </c>
    </row>
    <row r="629" spans="1:5" ht="30" customHeight="1">
      <c r="A629" s="5">
        <v>627</v>
      </c>
      <c r="B629" s="5" t="str">
        <f>"299520210526232844108698"</f>
        <v>299520210526232844108698</v>
      </c>
      <c r="C629" s="5" t="s">
        <v>7</v>
      </c>
      <c r="D629" s="5" t="str">
        <f>"陈春宇"</f>
        <v>陈春宇</v>
      </c>
      <c r="E629" s="5" t="str">
        <f t="shared" si="13"/>
        <v>女</v>
      </c>
    </row>
    <row r="630" spans="1:5" ht="30" customHeight="1">
      <c r="A630" s="5">
        <v>628</v>
      </c>
      <c r="B630" s="5" t="str">
        <f>"299520210526232916108700"</f>
        <v>299520210526232916108700</v>
      </c>
      <c r="C630" s="5" t="s">
        <v>7</v>
      </c>
      <c r="D630" s="5" t="str">
        <f>"陈茵"</f>
        <v>陈茵</v>
      </c>
      <c r="E630" s="5" t="str">
        <f t="shared" si="13"/>
        <v>女</v>
      </c>
    </row>
    <row r="631" spans="1:5" ht="30" customHeight="1">
      <c r="A631" s="5">
        <v>629</v>
      </c>
      <c r="B631" s="5" t="str">
        <f>"299520210526233405108706"</f>
        <v>299520210526233405108706</v>
      </c>
      <c r="C631" s="5" t="s">
        <v>7</v>
      </c>
      <c r="D631" s="5" t="str">
        <f>"韩小兰"</f>
        <v>韩小兰</v>
      </c>
      <c r="E631" s="5" t="str">
        <f t="shared" si="13"/>
        <v>女</v>
      </c>
    </row>
    <row r="632" spans="1:5" ht="30" customHeight="1">
      <c r="A632" s="5">
        <v>630</v>
      </c>
      <c r="B632" s="5" t="str">
        <f>"299520210526235325108733"</f>
        <v>299520210526235325108733</v>
      </c>
      <c r="C632" s="5" t="s">
        <v>7</v>
      </c>
      <c r="D632" s="5" t="str">
        <f>"伍英姿"</f>
        <v>伍英姿</v>
      </c>
      <c r="E632" s="5" t="str">
        <f t="shared" si="13"/>
        <v>女</v>
      </c>
    </row>
    <row r="633" spans="1:5" ht="30" customHeight="1">
      <c r="A633" s="5">
        <v>631</v>
      </c>
      <c r="B633" s="5" t="str">
        <f>"299520210526235355108734"</f>
        <v>299520210526235355108734</v>
      </c>
      <c r="C633" s="5" t="s">
        <v>7</v>
      </c>
      <c r="D633" s="5" t="str">
        <f>"王玲"</f>
        <v>王玲</v>
      </c>
      <c r="E633" s="5" t="str">
        <f t="shared" si="13"/>
        <v>女</v>
      </c>
    </row>
    <row r="634" spans="1:5" ht="30" customHeight="1">
      <c r="A634" s="5">
        <v>632</v>
      </c>
      <c r="B634" s="5" t="str">
        <f>"299520210527000025108740"</f>
        <v>299520210527000025108740</v>
      </c>
      <c r="C634" s="5" t="s">
        <v>7</v>
      </c>
      <c r="D634" s="5" t="str">
        <f>"王小慧"</f>
        <v>王小慧</v>
      </c>
      <c r="E634" s="5" t="str">
        <f t="shared" si="13"/>
        <v>女</v>
      </c>
    </row>
    <row r="635" spans="1:5" ht="30" customHeight="1">
      <c r="A635" s="5">
        <v>633</v>
      </c>
      <c r="B635" s="5" t="str">
        <f>"299520210527000332108741"</f>
        <v>299520210527000332108741</v>
      </c>
      <c r="C635" s="5" t="s">
        <v>7</v>
      </c>
      <c r="D635" s="5" t="str">
        <f>"陈婧"</f>
        <v>陈婧</v>
      </c>
      <c r="E635" s="5" t="str">
        <f t="shared" si="13"/>
        <v>女</v>
      </c>
    </row>
    <row r="636" spans="1:5" ht="30" customHeight="1">
      <c r="A636" s="5">
        <v>634</v>
      </c>
      <c r="B636" s="5" t="str">
        <f>"299520210527000541108743"</f>
        <v>299520210527000541108743</v>
      </c>
      <c r="C636" s="5" t="s">
        <v>7</v>
      </c>
      <c r="D636" s="5" t="str">
        <f>"林薇薇"</f>
        <v>林薇薇</v>
      </c>
      <c r="E636" s="5" t="str">
        <f t="shared" si="13"/>
        <v>女</v>
      </c>
    </row>
    <row r="637" spans="1:5" ht="30" customHeight="1">
      <c r="A637" s="5">
        <v>635</v>
      </c>
      <c r="B637" s="5" t="str">
        <f>"299520210527072848108807"</f>
        <v>299520210527072848108807</v>
      </c>
      <c r="C637" s="5" t="s">
        <v>7</v>
      </c>
      <c r="D637" s="5" t="str">
        <f>"谢江桥"</f>
        <v>谢江桥</v>
      </c>
      <c r="E637" s="5" t="str">
        <f t="shared" si="13"/>
        <v>女</v>
      </c>
    </row>
    <row r="638" spans="1:5" ht="30" customHeight="1">
      <c r="A638" s="5">
        <v>636</v>
      </c>
      <c r="B638" s="5" t="str">
        <f>"299520210527075234108812"</f>
        <v>299520210527075234108812</v>
      </c>
      <c r="C638" s="5" t="s">
        <v>7</v>
      </c>
      <c r="D638" s="5" t="str">
        <f>"苏亚桃"</f>
        <v>苏亚桃</v>
      </c>
      <c r="E638" s="5" t="str">
        <f t="shared" si="13"/>
        <v>女</v>
      </c>
    </row>
    <row r="639" spans="1:5" ht="30" customHeight="1">
      <c r="A639" s="5">
        <v>637</v>
      </c>
      <c r="B639" s="5" t="str">
        <f>"299520210527085307108874"</f>
        <v>299520210527085307108874</v>
      </c>
      <c r="C639" s="5" t="s">
        <v>7</v>
      </c>
      <c r="D639" s="5" t="str">
        <f>"林玉银"</f>
        <v>林玉银</v>
      </c>
      <c r="E639" s="5" t="str">
        <f t="shared" si="13"/>
        <v>女</v>
      </c>
    </row>
    <row r="640" spans="1:5" ht="30" customHeight="1">
      <c r="A640" s="5">
        <v>638</v>
      </c>
      <c r="B640" s="5" t="str">
        <f>"299520210527090057108888"</f>
        <v>299520210527090057108888</v>
      </c>
      <c r="C640" s="5" t="s">
        <v>7</v>
      </c>
      <c r="D640" s="5" t="str">
        <f>"王锐"</f>
        <v>王锐</v>
      </c>
      <c r="E640" s="5" t="str">
        <f t="shared" si="13"/>
        <v>女</v>
      </c>
    </row>
    <row r="641" spans="1:5" ht="30" customHeight="1">
      <c r="A641" s="5">
        <v>639</v>
      </c>
      <c r="B641" s="5" t="str">
        <f>"299520210527090649108896"</f>
        <v>299520210527090649108896</v>
      </c>
      <c r="C641" s="5" t="s">
        <v>7</v>
      </c>
      <c r="D641" s="5" t="str">
        <f>"王春颖"</f>
        <v>王春颖</v>
      </c>
      <c r="E641" s="5" t="str">
        <f t="shared" si="13"/>
        <v>女</v>
      </c>
    </row>
    <row r="642" spans="1:5" ht="30" customHeight="1">
      <c r="A642" s="5">
        <v>640</v>
      </c>
      <c r="B642" s="5" t="str">
        <f>"299520210527090717108897"</f>
        <v>299520210527090717108897</v>
      </c>
      <c r="C642" s="5" t="s">
        <v>7</v>
      </c>
      <c r="D642" s="5" t="str">
        <f>"罗妹娟"</f>
        <v>罗妹娟</v>
      </c>
      <c r="E642" s="5" t="str">
        <f t="shared" si="13"/>
        <v>女</v>
      </c>
    </row>
    <row r="643" spans="1:5" ht="30" customHeight="1">
      <c r="A643" s="5">
        <v>641</v>
      </c>
      <c r="B643" s="5" t="str">
        <f>"299520210527094839108963"</f>
        <v>299520210527094839108963</v>
      </c>
      <c r="C643" s="5" t="s">
        <v>7</v>
      </c>
      <c r="D643" s="5" t="str">
        <f>"许积瑶"</f>
        <v>许积瑶</v>
      </c>
      <c r="E643" s="5" t="str">
        <f t="shared" si="13"/>
        <v>女</v>
      </c>
    </row>
    <row r="644" spans="1:5" ht="30" customHeight="1">
      <c r="A644" s="5">
        <v>642</v>
      </c>
      <c r="B644" s="5" t="str">
        <f>"299520210527100418108998"</f>
        <v>299520210527100418108998</v>
      </c>
      <c r="C644" s="5" t="s">
        <v>7</v>
      </c>
      <c r="D644" s="5" t="str">
        <f>"林小燕"</f>
        <v>林小燕</v>
      </c>
      <c r="E644" s="5" t="str">
        <f t="shared" si="13"/>
        <v>女</v>
      </c>
    </row>
    <row r="645" spans="1:5" ht="30" customHeight="1">
      <c r="A645" s="5">
        <v>643</v>
      </c>
      <c r="B645" s="5" t="str">
        <f>"299520210527100503109000"</f>
        <v>299520210527100503109000</v>
      </c>
      <c r="C645" s="5" t="s">
        <v>7</v>
      </c>
      <c r="D645" s="5" t="str">
        <f>"蔡婉婷"</f>
        <v>蔡婉婷</v>
      </c>
      <c r="E645" s="5" t="str">
        <f t="shared" si="13"/>
        <v>女</v>
      </c>
    </row>
    <row r="646" spans="1:5" ht="30" customHeight="1">
      <c r="A646" s="5">
        <v>644</v>
      </c>
      <c r="B646" s="5" t="str">
        <f>"299520210527101440109025"</f>
        <v>299520210527101440109025</v>
      </c>
      <c r="C646" s="5" t="s">
        <v>7</v>
      </c>
      <c r="D646" s="5" t="str">
        <f>"王小慧"</f>
        <v>王小慧</v>
      </c>
      <c r="E646" s="5" t="str">
        <f t="shared" si="13"/>
        <v>女</v>
      </c>
    </row>
    <row r="647" spans="1:5" ht="30" customHeight="1">
      <c r="A647" s="5">
        <v>645</v>
      </c>
      <c r="B647" s="5" t="str">
        <f>"299520210527101506109026"</f>
        <v>299520210527101506109026</v>
      </c>
      <c r="C647" s="5" t="s">
        <v>7</v>
      </c>
      <c r="D647" s="5" t="str">
        <f>"林晓芬"</f>
        <v>林晓芬</v>
      </c>
      <c r="E647" s="5" t="str">
        <f t="shared" si="13"/>
        <v>女</v>
      </c>
    </row>
    <row r="648" spans="1:5" ht="30" customHeight="1">
      <c r="A648" s="5">
        <v>646</v>
      </c>
      <c r="B648" s="5" t="str">
        <f>"299520210527103424109064"</f>
        <v>299520210527103424109064</v>
      </c>
      <c r="C648" s="5" t="s">
        <v>7</v>
      </c>
      <c r="D648" s="5" t="str">
        <f>"王会莉"</f>
        <v>王会莉</v>
      </c>
      <c r="E648" s="5" t="str">
        <f t="shared" si="13"/>
        <v>女</v>
      </c>
    </row>
    <row r="649" spans="1:5" ht="30" customHeight="1">
      <c r="A649" s="5">
        <v>647</v>
      </c>
      <c r="B649" s="5" t="str">
        <f>"299520210527104218109074"</f>
        <v>299520210527104218109074</v>
      </c>
      <c r="C649" s="5" t="s">
        <v>7</v>
      </c>
      <c r="D649" s="5" t="str">
        <f>"王丹妮"</f>
        <v>王丹妮</v>
      </c>
      <c r="E649" s="5" t="str">
        <f t="shared" si="13"/>
        <v>女</v>
      </c>
    </row>
    <row r="650" spans="1:5" ht="30" customHeight="1">
      <c r="A650" s="5">
        <v>648</v>
      </c>
      <c r="B650" s="5" t="str">
        <f>"299520210527104954109088"</f>
        <v>299520210527104954109088</v>
      </c>
      <c r="C650" s="5" t="s">
        <v>7</v>
      </c>
      <c r="D650" s="5" t="str">
        <f>"王丽盈"</f>
        <v>王丽盈</v>
      </c>
      <c r="E650" s="5" t="str">
        <f t="shared" si="13"/>
        <v>女</v>
      </c>
    </row>
    <row r="651" spans="1:5" ht="30" customHeight="1">
      <c r="A651" s="5">
        <v>649</v>
      </c>
      <c r="B651" s="5" t="str">
        <f>"299520210527105601109102"</f>
        <v>299520210527105601109102</v>
      </c>
      <c r="C651" s="5" t="s">
        <v>7</v>
      </c>
      <c r="D651" s="5" t="str">
        <f>"林明慧"</f>
        <v>林明慧</v>
      </c>
      <c r="E651" s="5" t="str">
        <f t="shared" si="13"/>
        <v>女</v>
      </c>
    </row>
    <row r="652" spans="1:5" ht="30" customHeight="1">
      <c r="A652" s="5">
        <v>650</v>
      </c>
      <c r="B652" s="5" t="str">
        <f>"299520210527110247109113"</f>
        <v>299520210527110247109113</v>
      </c>
      <c r="C652" s="5" t="s">
        <v>7</v>
      </c>
      <c r="D652" s="5" t="str">
        <f>"覃艳虹"</f>
        <v>覃艳虹</v>
      </c>
      <c r="E652" s="5" t="str">
        <f t="shared" si="13"/>
        <v>女</v>
      </c>
    </row>
    <row r="653" spans="1:5" ht="30" customHeight="1">
      <c r="A653" s="5">
        <v>651</v>
      </c>
      <c r="B653" s="5" t="str">
        <f>"299520210527110738109126"</f>
        <v>299520210527110738109126</v>
      </c>
      <c r="C653" s="5" t="s">
        <v>7</v>
      </c>
      <c r="D653" s="5" t="str">
        <f>"吴晓莉"</f>
        <v>吴晓莉</v>
      </c>
      <c r="E653" s="5" t="str">
        <f t="shared" si="13"/>
        <v>女</v>
      </c>
    </row>
    <row r="654" spans="1:5" ht="30" customHeight="1">
      <c r="A654" s="5">
        <v>652</v>
      </c>
      <c r="B654" s="5" t="str">
        <f>"299520210527114157109176"</f>
        <v>299520210527114157109176</v>
      </c>
      <c r="C654" s="5" t="s">
        <v>7</v>
      </c>
      <c r="D654" s="5" t="str">
        <f>"刘秋若"</f>
        <v>刘秋若</v>
      </c>
      <c r="E654" s="5" t="str">
        <f t="shared" si="13"/>
        <v>女</v>
      </c>
    </row>
    <row r="655" spans="1:5" ht="30" customHeight="1">
      <c r="A655" s="5">
        <v>653</v>
      </c>
      <c r="B655" s="5" t="str">
        <f>"299520210527120922109201"</f>
        <v>299520210527120922109201</v>
      </c>
      <c r="C655" s="5" t="s">
        <v>7</v>
      </c>
      <c r="D655" s="5" t="str">
        <f>"卢虹杉"</f>
        <v>卢虹杉</v>
      </c>
      <c r="E655" s="5" t="str">
        <f t="shared" si="13"/>
        <v>女</v>
      </c>
    </row>
    <row r="656" spans="1:5" ht="30" customHeight="1">
      <c r="A656" s="5">
        <v>654</v>
      </c>
      <c r="B656" s="5" t="str">
        <f>"299520210527121510109206"</f>
        <v>299520210527121510109206</v>
      </c>
      <c r="C656" s="5" t="s">
        <v>7</v>
      </c>
      <c r="D656" s="5" t="str">
        <f>"李晨晨"</f>
        <v>李晨晨</v>
      </c>
      <c r="E656" s="5" t="str">
        <f t="shared" si="13"/>
        <v>女</v>
      </c>
    </row>
    <row r="657" spans="1:5" ht="30" customHeight="1">
      <c r="A657" s="5">
        <v>655</v>
      </c>
      <c r="B657" s="5" t="str">
        <f>"299520210527121739109210"</f>
        <v>299520210527121739109210</v>
      </c>
      <c r="C657" s="5" t="s">
        <v>7</v>
      </c>
      <c r="D657" s="5" t="str">
        <f>"陶香婷"</f>
        <v>陶香婷</v>
      </c>
      <c r="E657" s="5" t="str">
        <f t="shared" si="13"/>
        <v>女</v>
      </c>
    </row>
    <row r="658" spans="1:5" ht="30" customHeight="1">
      <c r="A658" s="5">
        <v>656</v>
      </c>
      <c r="B658" s="5" t="str">
        <f>"299520210527121902109211"</f>
        <v>299520210527121902109211</v>
      </c>
      <c r="C658" s="5" t="s">
        <v>7</v>
      </c>
      <c r="D658" s="5" t="str">
        <f>"梁小英"</f>
        <v>梁小英</v>
      </c>
      <c r="E658" s="5" t="str">
        <f t="shared" si="13"/>
        <v>女</v>
      </c>
    </row>
    <row r="659" spans="1:5" ht="30" customHeight="1">
      <c r="A659" s="5">
        <v>657</v>
      </c>
      <c r="B659" s="5" t="str">
        <f>"299520210527122219109214"</f>
        <v>299520210527122219109214</v>
      </c>
      <c r="C659" s="5" t="s">
        <v>7</v>
      </c>
      <c r="D659" s="5" t="str">
        <f>"陈蓉"</f>
        <v>陈蓉</v>
      </c>
      <c r="E659" s="5" t="str">
        <f t="shared" si="13"/>
        <v>女</v>
      </c>
    </row>
    <row r="660" spans="1:5" ht="30" customHeight="1">
      <c r="A660" s="5">
        <v>658</v>
      </c>
      <c r="B660" s="5" t="str">
        <f>"299520210527122405109216"</f>
        <v>299520210527122405109216</v>
      </c>
      <c r="C660" s="5" t="s">
        <v>7</v>
      </c>
      <c r="D660" s="5" t="str">
        <f>"杜海波"</f>
        <v>杜海波</v>
      </c>
      <c r="E660" s="5" t="str">
        <f t="shared" si="13"/>
        <v>女</v>
      </c>
    </row>
    <row r="661" spans="1:5" ht="30" customHeight="1">
      <c r="A661" s="5">
        <v>659</v>
      </c>
      <c r="B661" s="5" t="str">
        <f>"299520210527122800109224"</f>
        <v>299520210527122800109224</v>
      </c>
      <c r="C661" s="5" t="s">
        <v>7</v>
      </c>
      <c r="D661" s="5" t="str">
        <f>"王贞英"</f>
        <v>王贞英</v>
      </c>
      <c r="E661" s="5" t="str">
        <f t="shared" si="13"/>
        <v>女</v>
      </c>
    </row>
    <row r="662" spans="1:5" ht="30" customHeight="1">
      <c r="A662" s="5">
        <v>660</v>
      </c>
      <c r="B662" s="5" t="str">
        <f>"299520210527123239109231"</f>
        <v>299520210527123239109231</v>
      </c>
      <c r="C662" s="5" t="s">
        <v>7</v>
      </c>
      <c r="D662" s="5" t="str">
        <f>"郭丹明"</f>
        <v>郭丹明</v>
      </c>
      <c r="E662" s="5" t="str">
        <f t="shared" si="13"/>
        <v>女</v>
      </c>
    </row>
    <row r="663" spans="1:5" ht="30" customHeight="1">
      <c r="A663" s="5">
        <v>661</v>
      </c>
      <c r="B663" s="5" t="str">
        <f>"299520210527123348109233"</f>
        <v>299520210527123348109233</v>
      </c>
      <c r="C663" s="5" t="s">
        <v>7</v>
      </c>
      <c r="D663" s="5" t="str">
        <f>"冯春"</f>
        <v>冯春</v>
      </c>
      <c r="E663" s="5" t="str">
        <f t="shared" si="13"/>
        <v>女</v>
      </c>
    </row>
    <row r="664" spans="1:5" ht="30" customHeight="1">
      <c r="A664" s="5">
        <v>662</v>
      </c>
      <c r="B664" s="5" t="str">
        <f>"299520210527123507109235"</f>
        <v>299520210527123507109235</v>
      </c>
      <c r="C664" s="5" t="s">
        <v>7</v>
      </c>
      <c r="D664" s="5" t="str">
        <f>"王明禧"</f>
        <v>王明禧</v>
      </c>
      <c r="E664" s="5" t="str">
        <f t="shared" si="13"/>
        <v>女</v>
      </c>
    </row>
    <row r="665" spans="1:5" ht="30" customHeight="1">
      <c r="A665" s="5">
        <v>663</v>
      </c>
      <c r="B665" s="5" t="str">
        <f>"299520210527123640109240"</f>
        <v>299520210527123640109240</v>
      </c>
      <c r="C665" s="5" t="s">
        <v>7</v>
      </c>
      <c r="D665" s="5" t="str">
        <f>"符玉秀"</f>
        <v>符玉秀</v>
      </c>
      <c r="E665" s="5" t="str">
        <f t="shared" si="13"/>
        <v>女</v>
      </c>
    </row>
    <row r="666" spans="1:5" ht="30" customHeight="1">
      <c r="A666" s="5">
        <v>664</v>
      </c>
      <c r="B666" s="5" t="str">
        <f>"299520210527123719109242"</f>
        <v>299520210527123719109242</v>
      </c>
      <c r="C666" s="5" t="s">
        <v>7</v>
      </c>
      <c r="D666" s="5" t="str">
        <f>"符玉连"</f>
        <v>符玉连</v>
      </c>
      <c r="E666" s="5" t="str">
        <f t="shared" si="13"/>
        <v>女</v>
      </c>
    </row>
    <row r="667" spans="1:5" ht="30" customHeight="1">
      <c r="A667" s="5">
        <v>665</v>
      </c>
      <c r="B667" s="5" t="str">
        <f>"299520210527123902109248"</f>
        <v>299520210527123902109248</v>
      </c>
      <c r="C667" s="5" t="s">
        <v>7</v>
      </c>
      <c r="D667" s="5" t="str">
        <f>"方舒怡"</f>
        <v>方舒怡</v>
      </c>
      <c r="E667" s="5" t="str">
        <f t="shared" si="13"/>
        <v>女</v>
      </c>
    </row>
    <row r="668" spans="1:5" ht="30" customHeight="1">
      <c r="A668" s="5">
        <v>666</v>
      </c>
      <c r="B668" s="5" t="str">
        <f>"299520210527124758109260"</f>
        <v>299520210527124758109260</v>
      </c>
      <c r="C668" s="5" t="s">
        <v>7</v>
      </c>
      <c r="D668" s="5" t="str">
        <f>"苏虹虹"</f>
        <v>苏虹虹</v>
      </c>
      <c r="E668" s="5" t="str">
        <f t="shared" si="13"/>
        <v>女</v>
      </c>
    </row>
    <row r="669" spans="1:5" ht="30" customHeight="1">
      <c r="A669" s="5">
        <v>667</v>
      </c>
      <c r="B669" s="5" t="str">
        <f>"299520210527125245109265"</f>
        <v>299520210527125245109265</v>
      </c>
      <c r="C669" s="5" t="s">
        <v>7</v>
      </c>
      <c r="D669" s="5" t="str">
        <f>"李二秋"</f>
        <v>李二秋</v>
      </c>
      <c r="E669" s="5" t="str">
        <f t="shared" si="13"/>
        <v>女</v>
      </c>
    </row>
    <row r="670" spans="1:5" ht="30" customHeight="1">
      <c r="A670" s="5">
        <v>668</v>
      </c>
      <c r="B670" s="5" t="str">
        <f>"299520210527125826109274"</f>
        <v>299520210527125826109274</v>
      </c>
      <c r="C670" s="5" t="s">
        <v>7</v>
      </c>
      <c r="D670" s="5" t="str">
        <f>"高菊梅"</f>
        <v>高菊梅</v>
      </c>
      <c r="E670" s="5" t="str">
        <f t="shared" si="13"/>
        <v>女</v>
      </c>
    </row>
    <row r="671" spans="1:5" ht="30" customHeight="1">
      <c r="A671" s="5">
        <v>669</v>
      </c>
      <c r="B671" s="5" t="str">
        <f>"299520210527130416109287"</f>
        <v>299520210527130416109287</v>
      </c>
      <c r="C671" s="5" t="s">
        <v>7</v>
      </c>
      <c r="D671" s="5" t="str">
        <f>"刘红丹"</f>
        <v>刘红丹</v>
      </c>
      <c r="E671" s="5" t="str">
        <f t="shared" si="13"/>
        <v>女</v>
      </c>
    </row>
    <row r="672" spans="1:5" ht="30" customHeight="1">
      <c r="A672" s="5">
        <v>670</v>
      </c>
      <c r="B672" s="5" t="str">
        <f>"299520210527131238109298"</f>
        <v>299520210527131238109298</v>
      </c>
      <c r="C672" s="5" t="s">
        <v>7</v>
      </c>
      <c r="D672" s="5" t="str">
        <f>"周全萍"</f>
        <v>周全萍</v>
      </c>
      <c r="E672" s="5" t="str">
        <f t="shared" si="13"/>
        <v>女</v>
      </c>
    </row>
    <row r="673" spans="1:5" ht="30" customHeight="1">
      <c r="A673" s="5">
        <v>671</v>
      </c>
      <c r="B673" s="5" t="str">
        <f>"299520210527133141109312"</f>
        <v>299520210527133141109312</v>
      </c>
      <c r="C673" s="5" t="s">
        <v>7</v>
      </c>
      <c r="D673" s="5" t="str">
        <f>"陈木觉"</f>
        <v>陈木觉</v>
      </c>
      <c r="E673" s="5" t="str">
        <f t="shared" si="13"/>
        <v>女</v>
      </c>
    </row>
    <row r="674" spans="1:5" ht="30" customHeight="1">
      <c r="A674" s="5">
        <v>672</v>
      </c>
      <c r="B674" s="5" t="str">
        <f>"299520210527133241109313"</f>
        <v>299520210527133241109313</v>
      </c>
      <c r="C674" s="5" t="s">
        <v>7</v>
      </c>
      <c r="D674" s="5" t="str">
        <f>"符上妹"</f>
        <v>符上妹</v>
      </c>
      <c r="E674" s="5" t="str">
        <f t="shared" si="13"/>
        <v>女</v>
      </c>
    </row>
    <row r="675" spans="1:5" ht="30" customHeight="1">
      <c r="A675" s="5">
        <v>673</v>
      </c>
      <c r="B675" s="5" t="str">
        <f>"299520210527133431109316"</f>
        <v>299520210527133431109316</v>
      </c>
      <c r="C675" s="5" t="s">
        <v>7</v>
      </c>
      <c r="D675" s="5" t="str">
        <f>"王微"</f>
        <v>王微</v>
      </c>
      <c r="E675" s="5" t="str">
        <f t="shared" si="13"/>
        <v>女</v>
      </c>
    </row>
    <row r="676" spans="1:5" ht="30" customHeight="1">
      <c r="A676" s="5">
        <v>674</v>
      </c>
      <c r="B676" s="5" t="str">
        <f>"299520210527133645109319"</f>
        <v>299520210527133645109319</v>
      </c>
      <c r="C676" s="5" t="s">
        <v>7</v>
      </c>
      <c r="D676" s="5" t="str">
        <f>"钟一媚"</f>
        <v>钟一媚</v>
      </c>
      <c r="E676" s="5" t="str">
        <f t="shared" si="13"/>
        <v>女</v>
      </c>
    </row>
    <row r="677" spans="1:5" ht="30" customHeight="1">
      <c r="A677" s="5">
        <v>675</v>
      </c>
      <c r="B677" s="5" t="str">
        <f>"299520210527134508109325"</f>
        <v>299520210527134508109325</v>
      </c>
      <c r="C677" s="5" t="s">
        <v>7</v>
      </c>
      <c r="D677" s="5" t="str">
        <f>"黄章华"</f>
        <v>黄章华</v>
      </c>
      <c r="E677" s="5" t="str">
        <f t="shared" si="13"/>
        <v>女</v>
      </c>
    </row>
    <row r="678" spans="1:5" ht="30" customHeight="1">
      <c r="A678" s="5">
        <v>676</v>
      </c>
      <c r="B678" s="5" t="str">
        <f>"299520210527134543109326"</f>
        <v>299520210527134543109326</v>
      </c>
      <c r="C678" s="5" t="s">
        <v>7</v>
      </c>
      <c r="D678" s="5" t="str">
        <f>"张春宜"</f>
        <v>张春宜</v>
      </c>
      <c r="E678" s="5" t="str">
        <f t="shared" si="13"/>
        <v>女</v>
      </c>
    </row>
    <row r="679" spans="1:5" ht="30" customHeight="1">
      <c r="A679" s="5">
        <v>677</v>
      </c>
      <c r="B679" s="5" t="str">
        <f>"299520210527134623109327"</f>
        <v>299520210527134623109327</v>
      </c>
      <c r="C679" s="5" t="s">
        <v>7</v>
      </c>
      <c r="D679" s="5" t="str">
        <f>"尹优颖"</f>
        <v>尹优颖</v>
      </c>
      <c r="E679" s="5" t="str">
        <f t="shared" si="13"/>
        <v>女</v>
      </c>
    </row>
    <row r="680" spans="1:5" ht="30" customHeight="1">
      <c r="A680" s="5">
        <v>678</v>
      </c>
      <c r="B680" s="5" t="str">
        <f>"299520210527135644109336"</f>
        <v>299520210527135644109336</v>
      </c>
      <c r="C680" s="5" t="s">
        <v>7</v>
      </c>
      <c r="D680" s="5" t="str">
        <f>"黄宏圆"</f>
        <v>黄宏圆</v>
      </c>
      <c r="E680" s="5" t="str">
        <f t="shared" si="13"/>
        <v>女</v>
      </c>
    </row>
    <row r="681" spans="1:5" ht="30" customHeight="1">
      <c r="A681" s="5">
        <v>679</v>
      </c>
      <c r="B681" s="5" t="str">
        <f>"299520210527140113109338"</f>
        <v>299520210527140113109338</v>
      </c>
      <c r="C681" s="5" t="s">
        <v>7</v>
      </c>
      <c r="D681" s="5" t="str">
        <f>"何金美"</f>
        <v>何金美</v>
      </c>
      <c r="E681" s="5" t="str">
        <f t="shared" si="13"/>
        <v>女</v>
      </c>
    </row>
    <row r="682" spans="1:5" ht="30" customHeight="1">
      <c r="A682" s="5">
        <v>680</v>
      </c>
      <c r="B682" s="5" t="str">
        <f>"299520210527141533109353"</f>
        <v>299520210527141533109353</v>
      </c>
      <c r="C682" s="5" t="s">
        <v>7</v>
      </c>
      <c r="D682" s="5" t="str">
        <f>"黄文娜"</f>
        <v>黄文娜</v>
      </c>
      <c r="E682" s="5" t="str">
        <f t="shared" si="13"/>
        <v>女</v>
      </c>
    </row>
    <row r="683" spans="1:5" ht="30" customHeight="1">
      <c r="A683" s="5">
        <v>681</v>
      </c>
      <c r="B683" s="5" t="str">
        <f>"299520210527143559109369"</f>
        <v>299520210527143559109369</v>
      </c>
      <c r="C683" s="5" t="s">
        <v>7</v>
      </c>
      <c r="D683" s="5" t="str">
        <f>"罗晓平"</f>
        <v>罗晓平</v>
      </c>
      <c r="E683" s="5" t="str">
        <f t="shared" si="13"/>
        <v>女</v>
      </c>
    </row>
    <row r="684" spans="1:5" ht="30" customHeight="1">
      <c r="A684" s="5">
        <v>682</v>
      </c>
      <c r="B684" s="5" t="str">
        <f>"299520210527143628109370"</f>
        <v>299520210527143628109370</v>
      </c>
      <c r="C684" s="5" t="s">
        <v>7</v>
      </c>
      <c r="D684" s="5" t="str">
        <f>"刘娴珺"</f>
        <v>刘娴珺</v>
      </c>
      <c r="E684" s="5" t="str">
        <f t="shared" si="13"/>
        <v>女</v>
      </c>
    </row>
    <row r="685" spans="1:5" ht="30" customHeight="1">
      <c r="A685" s="5">
        <v>683</v>
      </c>
      <c r="B685" s="5" t="str">
        <f>"299520210527143657109371"</f>
        <v>299520210527143657109371</v>
      </c>
      <c r="C685" s="5" t="s">
        <v>7</v>
      </c>
      <c r="D685" s="5" t="str">
        <f>"陈禄爱"</f>
        <v>陈禄爱</v>
      </c>
      <c r="E685" s="5" t="str">
        <f t="shared" si="13"/>
        <v>女</v>
      </c>
    </row>
    <row r="686" spans="1:5" ht="30" customHeight="1">
      <c r="A686" s="5">
        <v>684</v>
      </c>
      <c r="B686" s="5" t="str">
        <f>"299520210527144936109391"</f>
        <v>299520210527144936109391</v>
      </c>
      <c r="C686" s="5" t="s">
        <v>7</v>
      </c>
      <c r="D686" s="5" t="str">
        <f>"梁华妹"</f>
        <v>梁华妹</v>
      </c>
      <c r="E686" s="5" t="str">
        <f t="shared" si="13"/>
        <v>女</v>
      </c>
    </row>
    <row r="687" spans="1:5" ht="30" customHeight="1">
      <c r="A687" s="5">
        <v>685</v>
      </c>
      <c r="B687" s="5" t="str">
        <f>"299520210527150634109414"</f>
        <v>299520210527150634109414</v>
      </c>
      <c r="C687" s="5" t="s">
        <v>7</v>
      </c>
      <c r="D687" s="5" t="str">
        <f>"陈玉婷"</f>
        <v>陈玉婷</v>
      </c>
      <c r="E687" s="5" t="str">
        <f t="shared" si="13"/>
        <v>女</v>
      </c>
    </row>
    <row r="688" spans="1:5" ht="30" customHeight="1">
      <c r="A688" s="5">
        <v>686</v>
      </c>
      <c r="B688" s="5" t="str">
        <f>"299520210527151610109428"</f>
        <v>299520210527151610109428</v>
      </c>
      <c r="C688" s="5" t="s">
        <v>7</v>
      </c>
      <c r="D688" s="5" t="str">
        <f>"陈是丽"</f>
        <v>陈是丽</v>
      </c>
      <c r="E688" s="5" t="str">
        <f t="shared" si="13"/>
        <v>女</v>
      </c>
    </row>
    <row r="689" spans="1:5" ht="30" customHeight="1">
      <c r="A689" s="5">
        <v>687</v>
      </c>
      <c r="B689" s="5" t="str">
        <f>"299520210527152725109447"</f>
        <v>299520210527152725109447</v>
      </c>
      <c r="C689" s="5" t="s">
        <v>7</v>
      </c>
      <c r="D689" s="5" t="str">
        <f>"符丽琪"</f>
        <v>符丽琪</v>
      </c>
      <c r="E689" s="5" t="str">
        <f t="shared" si="13"/>
        <v>女</v>
      </c>
    </row>
    <row r="690" spans="1:5" ht="30" customHeight="1">
      <c r="A690" s="5">
        <v>688</v>
      </c>
      <c r="B690" s="5" t="str">
        <f>"299520210527153721109467"</f>
        <v>299520210527153721109467</v>
      </c>
      <c r="C690" s="5" t="s">
        <v>7</v>
      </c>
      <c r="D690" s="5" t="str">
        <f>"王惠"</f>
        <v>王惠</v>
      </c>
      <c r="E690" s="5" t="str">
        <f t="shared" si="13"/>
        <v>女</v>
      </c>
    </row>
    <row r="691" spans="1:5" ht="30" customHeight="1">
      <c r="A691" s="5">
        <v>689</v>
      </c>
      <c r="B691" s="5" t="str">
        <f>"299520210527154238109476"</f>
        <v>299520210527154238109476</v>
      </c>
      <c r="C691" s="5" t="s">
        <v>7</v>
      </c>
      <c r="D691" s="5" t="str">
        <f>"李美菊"</f>
        <v>李美菊</v>
      </c>
      <c r="E691" s="5" t="str">
        <f t="shared" si="13"/>
        <v>女</v>
      </c>
    </row>
    <row r="692" spans="1:5" ht="30" customHeight="1">
      <c r="A692" s="5">
        <v>690</v>
      </c>
      <c r="B692" s="5" t="str">
        <f>"299520210527154757109489"</f>
        <v>299520210527154757109489</v>
      </c>
      <c r="C692" s="5" t="s">
        <v>7</v>
      </c>
      <c r="D692" s="5" t="str">
        <f>"杨慧"</f>
        <v>杨慧</v>
      </c>
      <c r="E692" s="5" t="str">
        <f aca="true" t="shared" si="14" ref="E692:E720">"女"</f>
        <v>女</v>
      </c>
    </row>
    <row r="693" spans="1:5" ht="30" customHeight="1">
      <c r="A693" s="5">
        <v>691</v>
      </c>
      <c r="B693" s="5" t="str">
        <f>"299520210527155352109499"</f>
        <v>299520210527155352109499</v>
      </c>
      <c r="C693" s="5" t="s">
        <v>7</v>
      </c>
      <c r="D693" s="5" t="str">
        <f>"庞金霞"</f>
        <v>庞金霞</v>
      </c>
      <c r="E693" s="5" t="str">
        <f t="shared" si="14"/>
        <v>女</v>
      </c>
    </row>
    <row r="694" spans="1:5" ht="30" customHeight="1">
      <c r="A694" s="5">
        <v>692</v>
      </c>
      <c r="B694" s="5" t="str">
        <f>"299520210527155401109501"</f>
        <v>299520210527155401109501</v>
      </c>
      <c r="C694" s="5" t="s">
        <v>7</v>
      </c>
      <c r="D694" s="5" t="str">
        <f>"李彦臻"</f>
        <v>李彦臻</v>
      </c>
      <c r="E694" s="5" t="str">
        <f t="shared" si="14"/>
        <v>女</v>
      </c>
    </row>
    <row r="695" spans="1:5" ht="30" customHeight="1">
      <c r="A695" s="5">
        <v>693</v>
      </c>
      <c r="B695" s="5" t="str">
        <f>"299520210527155529109504"</f>
        <v>299520210527155529109504</v>
      </c>
      <c r="C695" s="5" t="s">
        <v>7</v>
      </c>
      <c r="D695" s="5" t="str">
        <f>"李秀颖"</f>
        <v>李秀颖</v>
      </c>
      <c r="E695" s="5" t="str">
        <f t="shared" si="14"/>
        <v>女</v>
      </c>
    </row>
    <row r="696" spans="1:5" ht="30" customHeight="1">
      <c r="A696" s="5">
        <v>694</v>
      </c>
      <c r="B696" s="5" t="str">
        <f>"299520210527161347109541"</f>
        <v>299520210527161347109541</v>
      </c>
      <c r="C696" s="5" t="s">
        <v>7</v>
      </c>
      <c r="D696" s="5" t="str">
        <f>"王绚昕"</f>
        <v>王绚昕</v>
      </c>
      <c r="E696" s="5" t="str">
        <f t="shared" si="14"/>
        <v>女</v>
      </c>
    </row>
    <row r="697" spans="1:5" ht="30" customHeight="1">
      <c r="A697" s="5">
        <v>695</v>
      </c>
      <c r="B697" s="5" t="str">
        <f>"299520210527162056109552"</f>
        <v>299520210527162056109552</v>
      </c>
      <c r="C697" s="5" t="s">
        <v>7</v>
      </c>
      <c r="D697" s="5" t="str">
        <f>"陈晓绯"</f>
        <v>陈晓绯</v>
      </c>
      <c r="E697" s="5" t="str">
        <f t="shared" si="14"/>
        <v>女</v>
      </c>
    </row>
    <row r="698" spans="1:5" ht="30" customHeight="1">
      <c r="A698" s="5">
        <v>696</v>
      </c>
      <c r="B698" s="5" t="str">
        <f>"299520210527163215109574"</f>
        <v>299520210527163215109574</v>
      </c>
      <c r="C698" s="5" t="s">
        <v>7</v>
      </c>
      <c r="D698" s="5" t="str">
        <f>"吴梅"</f>
        <v>吴梅</v>
      </c>
      <c r="E698" s="5" t="str">
        <f t="shared" si="14"/>
        <v>女</v>
      </c>
    </row>
    <row r="699" spans="1:5" ht="30" customHeight="1">
      <c r="A699" s="5">
        <v>697</v>
      </c>
      <c r="B699" s="5" t="str">
        <f>"299520210527165104109613"</f>
        <v>299520210527165104109613</v>
      </c>
      <c r="C699" s="5" t="s">
        <v>7</v>
      </c>
      <c r="D699" s="5" t="str">
        <f>"刘婷婷"</f>
        <v>刘婷婷</v>
      </c>
      <c r="E699" s="5" t="str">
        <f t="shared" si="14"/>
        <v>女</v>
      </c>
    </row>
    <row r="700" spans="1:5" ht="30" customHeight="1">
      <c r="A700" s="5">
        <v>698</v>
      </c>
      <c r="B700" s="5" t="str">
        <f>"299520210527165204109617"</f>
        <v>299520210527165204109617</v>
      </c>
      <c r="C700" s="5" t="s">
        <v>7</v>
      </c>
      <c r="D700" s="5" t="str">
        <f>"陈德香"</f>
        <v>陈德香</v>
      </c>
      <c r="E700" s="5" t="str">
        <f t="shared" si="14"/>
        <v>女</v>
      </c>
    </row>
    <row r="701" spans="1:5" ht="30" customHeight="1">
      <c r="A701" s="5">
        <v>699</v>
      </c>
      <c r="B701" s="5" t="str">
        <f>"299520210527165454109624"</f>
        <v>299520210527165454109624</v>
      </c>
      <c r="C701" s="5" t="s">
        <v>7</v>
      </c>
      <c r="D701" s="5" t="str">
        <f>"洪菁穗"</f>
        <v>洪菁穗</v>
      </c>
      <c r="E701" s="5" t="str">
        <f t="shared" si="14"/>
        <v>女</v>
      </c>
    </row>
    <row r="702" spans="1:5" ht="30" customHeight="1">
      <c r="A702" s="5">
        <v>700</v>
      </c>
      <c r="B702" s="5" t="str">
        <f>"299520210527165700109628"</f>
        <v>299520210527165700109628</v>
      </c>
      <c r="C702" s="5" t="s">
        <v>7</v>
      </c>
      <c r="D702" s="5" t="str">
        <f>"杜英苗"</f>
        <v>杜英苗</v>
      </c>
      <c r="E702" s="5" t="str">
        <f t="shared" si="14"/>
        <v>女</v>
      </c>
    </row>
    <row r="703" spans="1:5" ht="30" customHeight="1">
      <c r="A703" s="5">
        <v>701</v>
      </c>
      <c r="B703" s="5" t="str">
        <f>"299520210527165816109633"</f>
        <v>299520210527165816109633</v>
      </c>
      <c r="C703" s="5" t="s">
        <v>7</v>
      </c>
      <c r="D703" s="5" t="str">
        <f>"叶文诗"</f>
        <v>叶文诗</v>
      </c>
      <c r="E703" s="5" t="str">
        <f t="shared" si="14"/>
        <v>女</v>
      </c>
    </row>
    <row r="704" spans="1:5" ht="30" customHeight="1">
      <c r="A704" s="5">
        <v>702</v>
      </c>
      <c r="B704" s="5" t="str">
        <f>"299520210527170034109639"</f>
        <v>299520210527170034109639</v>
      </c>
      <c r="C704" s="5" t="s">
        <v>7</v>
      </c>
      <c r="D704" s="5" t="str">
        <f>"陈怡君"</f>
        <v>陈怡君</v>
      </c>
      <c r="E704" s="5" t="str">
        <f t="shared" si="14"/>
        <v>女</v>
      </c>
    </row>
    <row r="705" spans="1:5" ht="30" customHeight="1">
      <c r="A705" s="5">
        <v>703</v>
      </c>
      <c r="B705" s="5" t="str">
        <f>"299520210527170640109650"</f>
        <v>299520210527170640109650</v>
      </c>
      <c r="C705" s="5" t="s">
        <v>7</v>
      </c>
      <c r="D705" s="5" t="str">
        <f>"符凌玫"</f>
        <v>符凌玫</v>
      </c>
      <c r="E705" s="5" t="str">
        <f t="shared" si="14"/>
        <v>女</v>
      </c>
    </row>
    <row r="706" spans="1:5" ht="30" customHeight="1">
      <c r="A706" s="5">
        <v>704</v>
      </c>
      <c r="B706" s="5" t="str">
        <f>"299520210527171503109661"</f>
        <v>299520210527171503109661</v>
      </c>
      <c r="C706" s="5" t="s">
        <v>7</v>
      </c>
      <c r="D706" s="5" t="str">
        <f>"薛玉柳"</f>
        <v>薛玉柳</v>
      </c>
      <c r="E706" s="5" t="str">
        <f t="shared" si="14"/>
        <v>女</v>
      </c>
    </row>
    <row r="707" spans="1:5" ht="30" customHeight="1">
      <c r="A707" s="5">
        <v>705</v>
      </c>
      <c r="B707" s="5" t="str">
        <f>"299520210527171824109664"</f>
        <v>299520210527171824109664</v>
      </c>
      <c r="C707" s="5" t="s">
        <v>7</v>
      </c>
      <c r="D707" s="5" t="str">
        <f>"张秋香"</f>
        <v>张秋香</v>
      </c>
      <c r="E707" s="5" t="str">
        <f t="shared" si="14"/>
        <v>女</v>
      </c>
    </row>
    <row r="708" spans="1:5" ht="30" customHeight="1">
      <c r="A708" s="5">
        <v>706</v>
      </c>
      <c r="B708" s="5" t="str">
        <f>"299520210527171853109666"</f>
        <v>299520210527171853109666</v>
      </c>
      <c r="C708" s="5" t="s">
        <v>7</v>
      </c>
      <c r="D708" s="5" t="str">
        <f>"王小霜"</f>
        <v>王小霜</v>
      </c>
      <c r="E708" s="5" t="str">
        <f t="shared" si="14"/>
        <v>女</v>
      </c>
    </row>
    <row r="709" spans="1:5" ht="30" customHeight="1">
      <c r="A709" s="5">
        <v>707</v>
      </c>
      <c r="B709" s="5" t="str">
        <f>"299520210527172447109672"</f>
        <v>299520210527172447109672</v>
      </c>
      <c r="C709" s="5" t="s">
        <v>7</v>
      </c>
      <c r="D709" s="5" t="str">
        <f>"李荣欣"</f>
        <v>李荣欣</v>
      </c>
      <c r="E709" s="5" t="str">
        <f t="shared" si="14"/>
        <v>女</v>
      </c>
    </row>
    <row r="710" spans="1:5" ht="30" customHeight="1">
      <c r="A710" s="5">
        <v>708</v>
      </c>
      <c r="B710" s="5" t="str">
        <f>"299520210527172811109676"</f>
        <v>299520210527172811109676</v>
      </c>
      <c r="C710" s="5" t="s">
        <v>7</v>
      </c>
      <c r="D710" s="5" t="str">
        <f>"张敢嫦"</f>
        <v>张敢嫦</v>
      </c>
      <c r="E710" s="5" t="str">
        <f t="shared" si="14"/>
        <v>女</v>
      </c>
    </row>
    <row r="711" spans="1:5" ht="30" customHeight="1">
      <c r="A711" s="5">
        <v>709</v>
      </c>
      <c r="B711" s="5" t="str">
        <f>"299520210527174741109701"</f>
        <v>299520210527174741109701</v>
      </c>
      <c r="C711" s="5" t="s">
        <v>7</v>
      </c>
      <c r="D711" s="5" t="str">
        <f>"李秋幸"</f>
        <v>李秋幸</v>
      </c>
      <c r="E711" s="5" t="str">
        <f t="shared" si="14"/>
        <v>女</v>
      </c>
    </row>
    <row r="712" spans="1:5" ht="30" customHeight="1">
      <c r="A712" s="5">
        <v>710</v>
      </c>
      <c r="B712" s="5" t="str">
        <f>"299520210527175724109716"</f>
        <v>299520210527175724109716</v>
      </c>
      <c r="C712" s="5" t="s">
        <v>7</v>
      </c>
      <c r="D712" s="5" t="str">
        <f>"张金妹"</f>
        <v>张金妹</v>
      </c>
      <c r="E712" s="5" t="str">
        <f t="shared" si="14"/>
        <v>女</v>
      </c>
    </row>
    <row r="713" spans="1:5" ht="30" customHeight="1">
      <c r="A713" s="5">
        <v>711</v>
      </c>
      <c r="B713" s="5" t="str">
        <f>"299520210527180014109719"</f>
        <v>299520210527180014109719</v>
      </c>
      <c r="C713" s="5" t="s">
        <v>7</v>
      </c>
      <c r="D713" s="5" t="str">
        <f>"王晨迅"</f>
        <v>王晨迅</v>
      </c>
      <c r="E713" s="5" t="str">
        <f t="shared" si="14"/>
        <v>女</v>
      </c>
    </row>
    <row r="714" spans="1:5" ht="30" customHeight="1">
      <c r="A714" s="5">
        <v>712</v>
      </c>
      <c r="B714" s="5" t="str">
        <f>"299520210527180713109727"</f>
        <v>299520210527180713109727</v>
      </c>
      <c r="C714" s="5" t="s">
        <v>7</v>
      </c>
      <c r="D714" s="5" t="str">
        <f>"朱万联"</f>
        <v>朱万联</v>
      </c>
      <c r="E714" s="5" t="str">
        <f t="shared" si="14"/>
        <v>女</v>
      </c>
    </row>
    <row r="715" spans="1:5" ht="30" customHeight="1">
      <c r="A715" s="5">
        <v>713</v>
      </c>
      <c r="B715" s="5" t="str">
        <f>"299520210527181144109731"</f>
        <v>299520210527181144109731</v>
      </c>
      <c r="C715" s="5" t="s">
        <v>7</v>
      </c>
      <c r="D715" s="5" t="str">
        <f>"林娟香"</f>
        <v>林娟香</v>
      </c>
      <c r="E715" s="5" t="str">
        <f t="shared" si="14"/>
        <v>女</v>
      </c>
    </row>
    <row r="716" spans="1:5" ht="30" customHeight="1">
      <c r="A716" s="5">
        <v>714</v>
      </c>
      <c r="B716" s="5" t="str">
        <f>"299520210527181425109735"</f>
        <v>299520210527181425109735</v>
      </c>
      <c r="C716" s="5" t="s">
        <v>7</v>
      </c>
      <c r="D716" s="5" t="str">
        <f>"文宠艳"</f>
        <v>文宠艳</v>
      </c>
      <c r="E716" s="5" t="str">
        <f t="shared" si="14"/>
        <v>女</v>
      </c>
    </row>
    <row r="717" spans="1:5" ht="30" customHeight="1">
      <c r="A717" s="5">
        <v>715</v>
      </c>
      <c r="B717" s="5" t="str">
        <f>"299520210527183517109759"</f>
        <v>299520210527183517109759</v>
      </c>
      <c r="C717" s="5" t="s">
        <v>7</v>
      </c>
      <c r="D717" s="5" t="str">
        <f>"陈丽梅"</f>
        <v>陈丽梅</v>
      </c>
      <c r="E717" s="5" t="str">
        <f t="shared" si="14"/>
        <v>女</v>
      </c>
    </row>
    <row r="718" spans="1:5" ht="30" customHeight="1">
      <c r="A718" s="5">
        <v>716</v>
      </c>
      <c r="B718" s="5" t="str">
        <f>"299520210527184815109771"</f>
        <v>299520210527184815109771</v>
      </c>
      <c r="C718" s="5" t="s">
        <v>7</v>
      </c>
      <c r="D718" s="5" t="str">
        <f>"刘壮梅"</f>
        <v>刘壮梅</v>
      </c>
      <c r="E718" s="5" t="str">
        <f t="shared" si="14"/>
        <v>女</v>
      </c>
    </row>
    <row r="719" spans="1:5" ht="30" customHeight="1">
      <c r="A719" s="5">
        <v>717</v>
      </c>
      <c r="B719" s="5" t="str">
        <f>"299520210527184954109779"</f>
        <v>299520210527184954109779</v>
      </c>
      <c r="C719" s="5" t="s">
        <v>7</v>
      </c>
      <c r="D719" s="5" t="str">
        <f>"周玉钱"</f>
        <v>周玉钱</v>
      </c>
      <c r="E719" s="5" t="str">
        <f t="shared" si="14"/>
        <v>女</v>
      </c>
    </row>
    <row r="720" spans="1:5" ht="30" customHeight="1">
      <c r="A720" s="5">
        <v>718</v>
      </c>
      <c r="B720" s="5" t="str">
        <f>"299520210527185114109782"</f>
        <v>299520210527185114109782</v>
      </c>
      <c r="C720" s="5" t="s">
        <v>7</v>
      </c>
      <c r="D720" s="5" t="str">
        <f>"史艾妹"</f>
        <v>史艾妹</v>
      </c>
      <c r="E720" s="5" t="str">
        <f t="shared" si="14"/>
        <v>女</v>
      </c>
    </row>
    <row r="721" spans="1:5" ht="30" customHeight="1">
      <c r="A721" s="5">
        <v>719</v>
      </c>
      <c r="B721" s="5" t="str">
        <f>"299520210527185158109783"</f>
        <v>299520210527185158109783</v>
      </c>
      <c r="C721" s="5" t="s">
        <v>7</v>
      </c>
      <c r="D721" s="5" t="str">
        <f>"符传雄"</f>
        <v>符传雄</v>
      </c>
      <c r="E721" s="5" t="str">
        <f>"男"</f>
        <v>男</v>
      </c>
    </row>
    <row r="722" spans="1:5" ht="30" customHeight="1">
      <c r="A722" s="5">
        <v>720</v>
      </c>
      <c r="B722" s="5" t="str">
        <f>"299520210527190209109791"</f>
        <v>299520210527190209109791</v>
      </c>
      <c r="C722" s="5" t="s">
        <v>7</v>
      </c>
      <c r="D722" s="5" t="str">
        <f>"李香"</f>
        <v>李香</v>
      </c>
      <c r="E722" s="5" t="str">
        <f aca="true" t="shared" si="15" ref="E722:E785">"女"</f>
        <v>女</v>
      </c>
    </row>
    <row r="723" spans="1:5" ht="30" customHeight="1">
      <c r="A723" s="5">
        <v>721</v>
      </c>
      <c r="B723" s="5" t="str">
        <f>"299520210527191758109801"</f>
        <v>299520210527191758109801</v>
      </c>
      <c r="C723" s="5" t="s">
        <v>7</v>
      </c>
      <c r="D723" s="5" t="str">
        <f>"苏巧智"</f>
        <v>苏巧智</v>
      </c>
      <c r="E723" s="5" t="str">
        <f t="shared" si="15"/>
        <v>女</v>
      </c>
    </row>
    <row r="724" spans="1:5" ht="30" customHeight="1">
      <c r="A724" s="5">
        <v>722</v>
      </c>
      <c r="B724" s="5" t="str">
        <f>"299520210527192801109816"</f>
        <v>299520210527192801109816</v>
      </c>
      <c r="C724" s="5" t="s">
        <v>7</v>
      </c>
      <c r="D724" s="5" t="str">
        <f>"龙桂妃"</f>
        <v>龙桂妃</v>
      </c>
      <c r="E724" s="5" t="str">
        <f t="shared" si="15"/>
        <v>女</v>
      </c>
    </row>
    <row r="725" spans="1:5" ht="30" customHeight="1">
      <c r="A725" s="5">
        <v>723</v>
      </c>
      <c r="B725" s="5" t="str">
        <f>"299520210527194022109830"</f>
        <v>299520210527194022109830</v>
      </c>
      <c r="C725" s="5" t="s">
        <v>7</v>
      </c>
      <c r="D725" s="5" t="str">
        <f>"史苗苗"</f>
        <v>史苗苗</v>
      </c>
      <c r="E725" s="5" t="str">
        <f t="shared" si="15"/>
        <v>女</v>
      </c>
    </row>
    <row r="726" spans="1:5" ht="30" customHeight="1">
      <c r="A726" s="5">
        <v>724</v>
      </c>
      <c r="B726" s="5" t="str">
        <f>"299520210527194206109833"</f>
        <v>299520210527194206109833</v>
      </c>
      <c r="C726" s="5" t="s">
        <v>7</v>
      </c>
      <c r="D726" s="5" t="str">
        <f>"胡惠子"</f>
        <v>胡惠子</v>
      </c>
      <c r="E726" s="5" t="str">
        <f t="shared" si="15"/>
        <v>女</v>
      </c>
    </row>
    <row r="727" spans="1:5" ht="30" customHeight="1">
      <c r="A727" s="5">
        <v>725</v>
      </c>
      <c r="B727" s="5" t="str">
        <f>"299520210527194507109836"</f>
        <v>299520210527194507109836</v>
      </c>
      <c r="C727" s="5" t="s">
        <v>7</v>
      </c>
      <c r="D727" s="5" t="str">
        <f>"符长丹"</f>
        <v>符长丹</v>
      </c>
      <c r="E727" s="5" t="str">
        <f t="shared" si="15"/>
        <v>女</v>
      </c>
    </row>
    <row r="728" spans="1:5" ht="30" customHeight="1">
      <c r="A728" s="5">
        <v>726</v>
      </c>
      <c r="B728" s="5" t="str">
        <f>"299520210527195014109842"</f>
        <v>299520210527195014109842</v>
      </c>
      <c r="C728" s="5" t="s">
        <v>7</v>
      </c>
      <c r="D728" s="5" t="str">
        <f>"谢宛玉"</f>
        <v>谢宛玉</v>
      </c>
      <c r="E728" s="5" t="str">
        <f t="shared" si="15"/>
        <v>女</v>
      </c>
    </row>
    <row r="729" spans="1:5" ht="30" customHeight="1">
      <c r="A729" s="5">
        <v>727</v>
      </c>
      <c r="B729" s="5" t="str">
        <f>"299520210527195214109846"</f>
        <v>299520210527195214109846</v>
      </c>
      <c r="C729" s="5" t="s">
        <v>7</v>
      </c>
      <c r="D729" s="5" t="str">
        <f>"王蕾"</f>
        <v>王蕾</v>
      </c>
      <c r="E729" s="5" t="str">
        <f t="shared" si="15"/>
        <v>女</v>
      </c>
    </row>
    <row r="730" spans="1:5" ht="30" customHeight="1">
      <c r="A730" s="5">
        <v>728</v>
      </c>
      <c r="B730" s="5" t="str">
        <f>"299520210527195414109849"</f>
        <v>299520210527195414109849</v>
      </c>
      <c r="C730" s="5" t="s">
        <v>7</v>
      </c>
      <c r="D730" s="5" t="str">
        <f>"梁笛"</f>
        <v>梁笛</v>
      </c>
      <c r="E730" s="5" t="str">
        <f t="shared" si="15"/>
        <v>女</v>
      </c>
    </row>
    <row r="731" spans="1:5" ht="30" customHeight="1">
      <c r="A731" s="5">
        <v>729</v>
      </c>
      <c r="B731" s="5" t="str">
        <f>"299520210527195436109851"</f>
        <v>299520210527195436109851</v>
      </c>
      <c r="C731" s="5" t="s">
        <v>7</v>
      </c>
      <c r="D731" s="5" t="str">
        <f>"杜少妹"</f>
        <v>杜少妹</v>
      </c>
      <c r="E731" s="5" t="str">
        <f t="shared" si="15"/>
        <v>女</v>
      </c>
    </row>
    <row r="732" spans="1:5" ht="30" customHeight="1">
      <c r="A732" s="5">
        <v>730</v>
      </c>
      <c r="B732" s="5" t="str">
        <f>"299520210527195715109855"</f>
        <v>299520210527195715109855</v>
      </c>
      <c r="C732" s="5" t="s">
        <v>7</v>
      </c>
      <c r="D732" s="5" t="str">
        <f>"苏佳丽"</f>
        <v>苏佳丽</v>
      </c>
      <c r="E732" s="5" t="str">
        <f t="shared" si="15"/>
        <v>女</v>
      </c>
    </row>
    <row r="733" spans="1:5" ht="30" customHeight="1">
      <c r="A733" s="5">
        <v>731</v>
      </c>
      <c r="B733" s="5" t="str">
        <f>"299520210527200242109860"</f>
        <v>299520210527200242109860</v>
      </c>
      <c r="C733" s="5" t="s">
        <v>7</v>
      </c>
      <c r="D733" s="5" t="str">
        <f>"董淑玲"</f>
        <v>董淑玲</v>
      </c>
      <c r="E733" s="5" t="str">
        <f t="shared" si="15"/>
        <v>女</v>
      </c>
    </row>
    <row r="734" spans="1:5" ht="30" customHeight="1">
      <c r="A734" s="5">
        <v>732</v>
      </c>
      <c r="B734" s="5" t="str">
        <f>"299520210527200534109864"</f>
        <v>299520210527200534109864</v>
      </c>
      <c r="C734" s="5" t="s">
        <v>7</v>
      </c>
      <c r="D734" s="5" t="str">
        <f>"徐梅女"</f>
        <v>徐梅女</v>
      </c>
      <c r="E734" s="5" t="str">
        <f t="shared" si="15"/>
        <v>女</v>
      </c>
    </row>
    <row r="735" spans="1:5" ht="30" customHeight="1">
      <c r="A735" s="5">
        <v>733</v>
      </c>
      <c r="B735" s="5" t="str">
        <f>"299520210527202458109883"</f>
        <v>299520210527202458109883</v>
      </c>
      <c r="C735" s="5" t="s">
        <v>7</v>
      </c>
      <c r="D735" s="5" t="str">
        <f>"王小琴"</f>
        <v>王小琴</v>
      </c>
      <c r="E735" s="5" t="str">
        <f t="shared" si="15"/>
        <v>女</v>
      </c>
    </row>
    <row r="736" spans="1:5" ht="30" customHeight="1">
      <c r="A736" s="5">
        <v>734</v>
      </c>
      <c r="B736" s="5" t="str">
        <f>"299520210527203630109894"</f>
        <v>299520210527203630109894</v>
      </c>
      <c r="C736" s="5" t="s">
        <v>7</v>
      </c>
      <c r="D736" s="5" t="str">
        <f>"吴金妹"</f>
        <v>吴金妹</v>
      </c>
      <c r="E736" s="5" t="str">
        <f t="shared" si="15"/>
        <v>女</v>
      </c>
    </row>
    <row r="737" spans="1:5" ht="30" customHeight="1">
      <c r="A737" s="5">
        <v>735</v>
      </c>
      <c r="B737" s="5" t="str">
        <f>"299520210527204046109906"</f>
        <v>299520210527204046109906</v>
      </c>
      <c r="C737" s="5" t="s">
        <v>7</v>
      </c>
      <c r="D737" s="5" t="str">
        <f>"卢双霞"</f>
        <v>卢双霞</v>
      </c>
      <c r="E737" s="5" t="str">
        <f t="shared" si="15"/>
        <v>女</v>
      </c>
    </row>
    <row r="738" spans="1:5" ht="30" customHeight="1">
      <c r="A738" s="5">
        <v>736</v>
      </c>
      <c r="B738" s="5" t="str">
        <f>"299520210527204755109914"</f>
        <v>299520210527204755109914</v>
      </c>
      <c r="C738" s="5" t="s">
        <v>7</v>
      </c>
      <c r="D738" s="5" t="str">
        <f>"陈华琳"</f>
        <v>陈华琳</v>
      </c>
      <c r="E738" s="5" t="str">
        <f t="shared" si="15"/>
        <v>女</v>
      </c>
    </row>
    <row r="739" spans="1:5" ht="30" customHeight="1">
      <c r="A739" s="5">
        <v>737</v>
      </c>
      <c r="B739" s="5" t="str">
        <f>"299520210527205159109922"</f>
        <v>299520210527205159109922</v>
      </c>
      <c r="C739" s="5" t="s">
        <v>7</v>
      </c>
      <c r="D739" s="5" t="str">
        <f>"陈俞如"</f>
        <v>陈俞如</v>
      </c>
      <c r="E739" s="5" t="str">
        <f t="shared" si="15"/>
        <v>女</v>
      </c>
    </row>
    <row r="740" spans="1:5" ht="30" customHeight="1">
      <c r="A740" s="5">
        <v>738</v>
      </c>
      <c r="B740" s="5" t="str">
        <f>"299520210527205604109928"</f>
        <v>299520210527205604109928</v>
      </c>
      <c r="C740" s="5" t="s">
        <v>7</v>
      </c>
      <c r="D740" s="5" t="str">
        <f>"陈婷雅"</f>
        <v>陈婷雅</v>
      </c>
      <c r="E740" s="5" t="str">
        <f t="shared" si="15"/>
        <v>女</v>
      </c>
    </row>
    <row r="741" spans="1:5" ht="30" customHeight="1">
      <c r="A741" s="5">
        <v>739</v>
      </c>
      <c r="B741" s="5" t="str">
        <f>"299520210527205629109931"</f>
        <v>299520210527205629109931</v>
      </c>
      <c r="C741" s="5" t="s">
        <v>7</v>
      </c>
      <c r="D741" s="5" t="str">
        <f>"陈海联"</f>
        <v>陈海联</v>
      </c>
      <c r="E741" s="5" t="str">
        <f t="shared" si="15"/>
        <v>女</v>
      </c>
    </row>
    <row r="742" spans="1:5" ht="30" customHeight="1">
      <c r="A742" s="5">
        <v>740</v>
      </c>
      <c r="B742" s="5" t="str">
        <f>"299520210527205832109936"</f>
        <v>299520210527205832109936</v>
      </c>
      <c r="C742" s="5" t="s">
        <v>7</v>
      </c>
      <c r="D742" s="5" t="str">
        <f>"莫蔓莉"</f>
        <v>莫蔓莉</v>
      </c>
      <c r="E742" s="5" t="str">
        <f t="shared" si="15"/>
        <v>女</v>
      </c>
    </row>
    <row r="743" spans="1:5" ht="30" customHeight="1">
      <c r="A743" s="5">
        <v>741</v>
      </c>
      <c r="B743" s="5" t="str">
        <f>"299520210527210645109949"</f>
        <v>299520210527210645109949</v>
      </c>
      <c r="C743" s="5" t="s">
        <v>7</v>
      </c>
      <c r="D743" s="5" t="str">
        <f>"杨蕾"</f>
        <v>杨蕾</v>
      </c>
      <c r="E743" s="5" t="str">
        <f t="shared" si="15"/>
        <v>女</v>
      </c>
    </row>
    <row r="744" spans="1:5" ht="30" customHeight="1">
      <c r="A744" s="5">
        <v>742</v>
      </c>
      <c r="B744" s="5" t="str">
        <f>"299520210527211125109952"</f>
        <v>299520210527211125109952</v>
      </c>
      <c r="C744" s="5" t="s">
        <v>7</v>
      </c>
      <c r="D744" s="5" t="str">
        <f>"吴平玉"</f>
        <v>吴平玉</v>
      </c>
      <c r="E744" s="5" t="str">
        <f t="shared" si="15"/>
        <v>女</v>
      </c>
    </row>
    <row r="745" spans="1:5" ht="30" customHeight="1">
      <c r="A745" s="5">
        <v>743</v>
      </c>
      <c r="B745" s="5" t="str">
        <f>"299520210527211146109953"</f>
        <v>299520210527211146109953</v>
      </c>
      <c r="C745" s="5" t="s">
        <v>7</v>
      </c>
      <c r="D745" s="5" t="str">
        <f>"羊爱美"</f>
        <v>羊爱美</v>
      </c>
      <c r="E745" s="5" t="str">
        <f t="shared" si="15"/>
        <v>女</v>
      </c>
    </row>
    <row r="746" spans="1:5" ht="30" customHeight="1">
      <c r="A746" s="5">
        <v>744</v>
      </c>
      <c r="B746" s="5" t="str">
        <f>"299520210527211936109968"</f>
        <v>299520210527211936109968</v>
      </c>
      <c r="C746" s="5" t="s">
        <v>7</v>
      </c>
      <c r="D746" s="5" t="str">
        <f>"周夏嘉"</f>
        <v>周夏嘉</v>
      </c>
      <c r="E746" s="5" t="str">
        <f t="shared" si="15"/>
        <v>女</v>
      </c>
    </row>
    <row r="747" spans="1:5" ht="30" customHeight="1">
      <c r="A747" s="5">
        <v>745</v>
      </c>
      <c r="B747" s="5" t="str">
        <f>"299520210527212127109972"</f>
        <v>299520210527212127109972</v>
      </c>
      <c r="C747" s="5" t="s">
        <v>7</v>
      </c>
      <c r="D747" s="5" t="str">
        <f>"麦桂月"</f>
        <v>麦桂月</v>
      </c>
      <c r="E747" s="5" t="str">
        <f t="shared" si="15"/>
        <v>女</v>
      </c>
    </row>
    <row r="748" spans="1:5" ht="30" customHeight="1">
      <c r="A748" s="5">
        <v>746</v>
      </c>
      <c r="B748" s="5" t="str">
        <f>"299520210527212634109976"</f>
        <v>299520210527212634109976</v>
      </c>
      <c r="C748" s="5" t="s">
        <v>7</v>
      </c>
      <c r="D748" s="5" t="str">
        <f>"符泰蓝"</f>
        <v>符泰蓝</v>
      </c>
      <c r="E748" s="5" t="str">
        <f t="shared" si="15"/>
        <v>女</v>
      </c>
    </row>
    <row r="749" spans="1:5" ht="30" customHeight="1">
      <c r="A749" s="5">
        <v>747</v>
      </c>
      <c r="B749" s="5" t="str">
        <f>"299520210527213434109982"</f>
        <v>299520210527213434109982</v>
      </c>
      <c r="C749" s="5" t="s">
        <v>7</v>
      </c>
      <c r="D749" s="5" t="str">
        <f>"梁甜"</f>
        <v>梁甜</v>
      </c>
      <c r="E749" s="5" t="str">
        <f t="shared" si="15"/>
        <v>女</v>
      </c>
    </row>
    <row r="750" spans="1:5" ht="30" customHeight="1">
      <c r="A750" s="5">
        <v>748</v>
      </c>
      <c r="B750" s="5" t="str">
        <f>"299520210527214505109991"</f>
        <v>299520210527214505109991</v>
      </c>
      <c r="C750" s="5" t="s">
        <v>7</v>
      </c>
      <c r="D750" s="5" t="str">
        <f>"梁怡洁"</f>
        <v>梁怡洁</v>
      </c>
      <c r="E750" s="5" t="str">
        <f t="shared" si="15"/>
        <v>女</v>
      </c>
    </row>
    <row r="751" spans="1:5" ht="30" customHeight="1">
      <c r="A751" s="5">
        <v>749</v>
      </c>
      <c r="B751" s="5" t="str">
        <f>"299520210527214905109995"</f>
        <v>299520210527214905109995</v>
      </c>
      <c r="C751" s="5" t="s">
        <v>7</v>
      </c>
      <c r="D751" s="5" t="str">
        <f>"黎妹丽"</f>
        <v>黎妹丽</v>
      </c>
      <c r="E751" s="5" t="str">
        <f t="shared" si="15"/>
        <v>女</v>
      </c>
    </row>
    <row r="752" spans="1:5" ht="30" customHeight="1">
      <c r="A752" s="5">
        <v>750</v>
      </c>
      <c r="B752" s="5" t="str">
        <f>"299520210527215601110004"</f>
        <v>299520210527215601110004</v>
      </c>
      <c r="C752" s="5" t="s">
        <v>7</v>
      </c>
      <c r="D752" s="5" t="str">
        <f>"杨莲"</f>
        <v>杨莲</v>
      </c>
      <c r="E752" s="5" t="str">
        <f t="shared" si="15"/>
        <v>女</v>
      </c>
    </row>
    <row r="753" spans="1:5" ht="30" customHeight="1">
      <c r="A753" s="5">
        <v>751</v>
      </c>
      <c r="B753" s="5" t="str">
        <f>"299520210527215722110005"</f>
        <v>299520210527215722110005</v>
      </c>
      <c r="C753" s="5" t="s">
        <v>7</v>
      </c>
      <c r="D753" s="5" t="str">
        <f>"吴清慧"</f>
        <v>吴清慧</v>
      </c>
      <c r="E753" s="5" t="str">
        <f t="shared" si="15"/>
        <v>女</v>
      </c>
    </row>
    <row r="754" spans="1:5" ht="30" customHeight="1">
      <c r="A754" s="5">
        <v>752</v>
      </c>
      <c r="B754" s="5" t="str">
        <f>"299520210527215754110006"</f>
        <v>299520210527215754110006</v>
      </c>
      <c r="C754" s="5" t="s">
        <v>7</v>
      </c>
      <c r="D754" s="5" t="str">
        <f>"符晓冰"</f>
        <v>符晓冰</v>
      </c>
      <c r="E754" s="5" t="str">
        <f t="shared" si="15"/>
        <v>女</v>
      </c>
    </row>
    <row r="755" spans="1:5" ht="30" customHeight="1">
      <c r="A755" s="5">
        <v>753</v>
      </c>
      <c r="B755" s="5" t="str">
        <f>"299520210527220045110012"</f>
        <v>299520210527220045110012</v>
      </c>
      <c r="C755" s="5" t="s">
        <v>7</v>
      </c>
      <c r="D755" s="5" t="str">
        <f>"王瑜"</f>
        <v>王瑜</v>
      </c>
      <c r="E755" s="5" t="str">
        <f t="shared" si="15"/>
        <v>女</v>
      </c>
    </row>
    <row r="756" spans="1:5" ht="30" customHeight="1">
      <c r="A756" s="5">
        <v>754</v>
      </c>
      <c r="B756" s="5" t="str">
        <f>"299520210527220141110013"</f>
        <v>299520210527220141110013</v>
      </c>
      <c r="C756" s="5" t="s">
        <v>7</v>
      </c>
      <c r="D756" s="5" t="str">
        <f>"陈美妹"</f>
        <v>陈美妹</v>
      </c>
      <c r="E756" s="5" t="str">
        <f t="shared" si="15"/>
        <v>女</v>
      </c>
    </row>
    <row r="757" spans="1:5" ht="30" customHeight="1">
      <c r="A757" s="5">
        <v>755</v>
      </c>
      <c r="B757" s="5" t="str">
        <f>"299520210527220429110018"</f>
        <v>299520210527220429110018</v>
      </c>
      <c r="C757" s="5" t="s">
        <v>7</v>
      </c>
      <c r="D757" s="5" t="str">
        <f>"王歆颐"</f>
        <v>王歆颐</v>
      </c>
      <c r="E757" s="5" t="str">
        <f t="shared" si="15"/>
        <v>女</v>
      </c>
    </row>
    <row r="758" spans="1:5" ht="30" customHeight="1">
      <c r="A758" s="5">
        <v>756</v>
      </c>
      <c r="B758" s="5" t="str">
        <f>"299520210527220712110022"</f>
        <v>299520210527220712110022</v>
      </c>
      <c r="C758" s="5" t="s">
        <v>7</v>
      </c>
      <c r="D758" s="5" t="str">
        <f>"符丹慧"</f>
        <v>符丹慧</v>
      </c>
      <c r="E758" s="5" t="str">
        <f t="shared" si="15"/>
        <v>女</v>
      </c>
    </row>
    <row r="759" spans="1:5" ht="30" customHeight="1">
      <c r="A759" s="5">
        <v>757</v>
      </c>
      <c r="B759" s="5" t="str">
        <f>"299520210527220755110025"</f>
        <v>299520210527220755110025</v>
      </c>
      <c r="C759" s="5" t="s">
        <v>7</v>
      </c>
      <c r="D759" s="5" t="str">
        <f>"吴丽丽"</f>
        <v>吴丽丽</v>
      </c>
      <c r="E759" s="5" t="str">
        <f t="shared" si="15"/>
        <v>女</v>
      </c>
    </row>
    <row r="760" spans="1:5" ht="30" customHeight="1">
      <c r="A760" s="5">
        <v>758</v>
      </c>
      <c r="B760" s="5" t="str">
        <f>"299520210527221233110030"</f>
        <v>299520210527221233110030</v>
      </c>
      <c r="C760" s="5" t="s">
        <v>7</v>
      </c>
      <c r="D760" s="5" t="str">
        <f>"李琳"</f>
        <v>李琳</v>
      </c>
      <c r="E760" s="5" t="str">
        <f t="shared" si="15"/>
        <v>女</v>
      </c>
    </row>
    <row r="761" spans="1:5" ht="30" customHeight="1">
      <c r="A761" s="5">
        <v>759</v>
      </c>
      <c r="B761" s="5" t="str">
        <f>"299520210527221250110031"</f>
        <v>299520210527221250110031</v>
      </c>
      <c r="C761" s="5" t="s">
        <v>7</v>
      </c>
      <c r="D761" s="5" t="str">
        <f>"吴晶晶"</f>
        <v>吴晶晶</v>
      </c>
      <c r="E761" s="5" t="str">
        <f t="shared" si="15"/>
        <v>女</v>
      </c>
    </row>
    <row r="762" spans="1:5" ht="30" customHeight="1">
      <c r="A762" s="5">
        <v>760</v>
      </c>
      <c r="B762" s="5" t="str">
        <f>"299520210527221425110033"</f>
        <v>299520210527221425110033</v>
      </c>
      <c r="C762" s="5" t="s">
        <v>7</v>
      </c>
      <c r="D762" s="5" t="str">
        <f>"陈祥欢"</f>
        <v>陈祥欢</v>
      </c>
      <c r="E762" s="5" t="str">
        <f t="shared" si="15"/>
        <v>女</v>
      </c>
    </row>
    <row r="763" spans="1:5" ht="30" customHeight="1">
      <c r="A763" s="5">
        <v>761</v>
      </c>
      <c r="B763" s="5" t="str">
        <f>"299520210527221526110034"</f>
        <v>299520210527221526110034</v>
      </c>
      <c r="C763" s="5" t="s">
        <v>7</v>
      </c>
      <c r="D763" s="5" t="str">
        <f>"符琼春"</f>
        <v>符琼春</v>
      </c>
      <c r="E763" s="5" t="str">
        <f t="shared" si="15"/>
        <v>女</v>
      </c>
    </row>
    <row r="764" spans="1:5" ht="30" customHeight="1">
      <c r="A764" s="5">
        <v>762</v>
      </c>
      <c r="B764" s="5" t="str">
        <f>"299520210527221620110037"</f>
        <v>299520210527221620110037</v>
      </c>
      <c r="C764" s="5" t="s">
        <v>7</v>
      </c>
      <c r="D764" s="5" t="str">
        <f>"杨露"</f>
        <v>杨露</v>
      </c>
      <c r="E764" s="5" t="str">
        <f t="shared" si="15"/>
        <v>女</v>
      </c>
    </row>
    <row r="765" spans="1:5" ht="30" customHeight="1">
      <c r="A765" s="5">
        <v>763</v>
      </c>
      <c r="B765" s="5" t="str">
        <f>"299520210527221703110041"</f>
        <v>299520210527221703110041</v>
      </c>
      <c r="C765" s="5" t="s">
        <v>7</v>
      </c>
      <c r="D765" s="5" t="str">
        <f>"梁丽才"</f>
        <v>梁丽才</v>
      </c>
      <c r="E765" s="5" t="str">
        <f t="shared" si="15"/>
        <v>女</v>
      </c>
    </row>
    <row r="766" spans="1:5" ht="30" customHeight="1">
      <c r="A766" s="5">
        <v>764</v>
      </c>
      <c r="B766" s="5" t="str">
        <f>"299520210527221725110042"</f>
        <v>299520210527221725110042</v>
      </c>
      <c r="C766" s="5" t="s">
        <v>7</v>
      </c>
      <c r="D766" s="5" t="str">
        <f>"黄光慧"</f>
        <v>黄光慧</v>
      </c>
      <c r="E766" s="5" t="str">
        <f t="shared" si="15"/>
        <v>女</v>
      </c>
    </row>
    <row r="767" spans="1:5" ht="30" customHeight="1">
      <c r="A767" s="5">
        <v>765</v>
      </c>
      <c r="B767" s="5" t="str">
        <f>"299520210527223020110057"</f>
        <v>299520210527223020110057</v>
      </c>
      <c r="C767" s="5" t="s">
        <v>7</v>
      </c>
      <c r="D767" s="5" t="str">
        <f>"李秀梅"</f>
        <v>李秀梅</v>
      </c>
      <c r="E767" s="5" t="str">
        <f t="shared" si="15"/>
        <v>女</v>
      </c>
    </row>
    <row r="768" spans="1:5" ht="30" customHeight="1">
      <c r="A768" s="5">
        <v>766</v>
      </c>
      <c r="B768" s="5" t="str">
        <f>"299520210527223942110068"</f>
        <v>299520210527223942110068</v>
      </c>
      <c r="C768" s="5" t="s">
        <v>7</v>
      </c>
      <c r="D768" s="5" t="str">
        <f>"黄廷慧"</f>
        <v>黄廷慧</v>
      </c>
      <c r="E768" s="5" t="str">
        <f t="shared" si="15"/>
        <v>女</v>
      </c>
    </row>
    <row r="769" spans="1:5" ht="30" customHeight="1">
      <c r="A769" s="5">
        <v>767</v>
      </c>
      <c r="B769" s="5" t="str">
        <f>"299520210527224517110076"</f>
        <v>299520210527224517110076</v>
      </c>
      <c r="C769" s="5" t="s">
        <v>7</v>
      </c>
      <c r="D769" s="5" t="str">
        <f>"陈莹"</f>
        <v>陈莹</v>
      </c>
      <c r="E769" s="5" t="str">
        <f t="shared" si="15"/>
        <v>女</v>
      </c>
    </row>
    <row r="770" spans="1:5" ht="30" customHeight="1">
      <c r="A770" s="5">
        <v>768</v>
      </c>
      <c r="B770" s="5" t="str">
        <f>"299520210527224625110078"</f>
        <v>299520210527224625110078</v>
      </c>
      <c r="C770" s="5" t="s">
        <v>7</v>
      </c>
      <c r="D770" s="5" t="str">
        <f>"何琪"</f>
        <v>何琪</v>
      </c>
      <c r="E770" s="5" t="str">
        <f t="shared" si="15"/>
        <v>女</v>
      </c>
    </row>
    <row r="771" spans="1:5" ht="30" customHeight="1">
      <c r="A771" s="5">
        <v>769</v>
      </c>
      <c r="B771" s="5" t="str">
        <f>"299520210527224710110080"</f>
        <v>299520210527224710110080</v>
      </c>
      <c r="C771" s="5" t="s">
        <v>7</v>
      </c>
      <c r="D771" s="5" t="str">
        <f>"张舰匀"</f>
        <v>张舰匀</v>
      </c>
      <c r="E771" s="5" t="str">
        <f t="shared" si="15"/>
        <v>女</v>
      </c>
    </row>
    <row r="772" spans="1:5" ht="30" customHeight="1">
      <c r="A772" s="5">
        <v>770</v>
      </c>
      <c r="B772" s="5" t="str">
        <f>"299520210527224726110082"</f>
        <v>299520210527224726110082</v>
      </c>
      <c r="C772" s="5" t="s">
        <v>7</v>
      </c>
      <c r="D772" s="5" t="str">
        <f>"李东月"</f>
        <v>李东月</v>
      </c>
      <c r="E772" s="5" t="str">
        <f t="shared" si="15"/>
        <v>女</v>
      </c>
    </row>
    <row r="773" spans="1:5" ht="30" customHeight="1">
      <c r="A773" s="5">
        <v>771</v>
      </c>
      <c r="B773" s="5" t="str">
        <f>"299520210527225416110093"</f>
        <v>299520210527225416110093</v>
      </c>
      <c r="C773" s="5" t="s">
        <v>7</v>
      </c>
      <c r="D773" s="5" t="str">
        <f>"刘欣欣"</f>
        <v>刘欣欣</v>
      </c>
      <c r="E773" s="5" t="str">
        <f t="shared" si="15"/>
        <v>女</v>
      </c>
    </row>
    <row r="774" spans="1:5" ht="30" customHeight="1">
      <c r="A774" s="5">
        <v>772</v>
      </c>
      <c r="B774" s="5" t="str">
        <f>"299520210527225418110094"</f>
        <v>299520210527225418110094</v>
      </c>
      <c r="C774" s="5" t="s">
        <v>7</v>
      </c>
      <c r="D774" s="5" t="str">
        <f>"王惠清"</f>
        <v>王惠清</v>
      </c>
      <c r="E774" s="5" t="str">
        <f t="shared" si="15"/>
        <v>女</v>
      </c>
    </row>
    <row r="775" spans="1:5" ht="30" customHeight="1">
      <c r="A775" s="5">
        <v>773</v>
      </c>
      <c r="B775" s="5" t="str">
        <f>"299520210527225623110096"</f>
        <v>299520210527225623110096</v>
      </c>
      <c r="C775" s="5" t="s">
        <v>7</v>
      </c>
      <c r="D775" s="5" t="str">
        <f>"赵春娜"</f>
        <v>赵春娜</v>
      </c>
      <c r="E775" s="5" t="str">
        <f t="shared" si="15"/>
        <v>女</v>
      </c>
    </row>
    <row r="776" spans="1:5" ht="30" customHeight="1">
      <c r="A776" s="5">
        <v>774</v>
      </c>
      <c r="B776" s="5" t="str">
        <f>"299520210527225726110099"</f>
        <v>299520210527225726110099</v>
      </c>
      <c r="C776" s="5" t="s">
        <v>7</v>
      </c>
      <c r="D776" s="5" t="str">
        <f>"许引妃"</f>
        <v>许引妃</v>
      </c>
      <c r="E776" s="5" t="str">
        <f t="shared" si="15"/>
        <v>女</v>
      </c>
    </row>
    <row r="777" spans="1:5" ht="30" customHeight="1">
      <c r="A777" s="5">
        <v>775</v>
      </c>
      <c r="B777" s="5" t="str">
        <f>"299520210527230426110110"</f>
        <v>299520210527230426110110</v>
      </c>
      <c r="C777" s="5" t="s">
        <v>7</v>
      </c>
      <c r="D777" s="5" t="str">
        <f>"刘紫姗"</f>
        <v>刘紫姗</v>
      </c>
      <c r="E777" s="5" t="str">
        <f t="shared" si="15"/>
        <v>女</v>
      </c>
    </row>
    <row r="778" spans="1:5" ht="30" customHeight="1">
      <c r="A778" s="5">
        <v>776</v>
      </c>
      <c r="B778" s="5" t="str">
        <f>"299520210527230514110111"</f>
        <v>299520210527230514110111</v>
      </c>
      <c r="C778" s="5" t="s">
        <v>7</v>
      </c>
      <c r="D778" s="5" t="str">
        <f>"曾井养"</f>
        <v>曾井养</v>
      </c>
      <c r="E778" s="5" t="str">
        <f t="shared" si="15"/>
        <v>女</v>
      </c>
    </row>
    <row r="779" spans="1:5" ht="30" customHeight="1">
      <c r="A779" s="5">
        <v>777</v>
      </c>
      <c r="B779" s="5" t="str">
        <f>"299520210527230525110113"</f>
        <v>299520210527230525110113</v>
      </c>
      <c r="C779" s="5" t="s">
        <v>7</v>
      </c>
      <c r="D779" s="5" t="str">
        <f>"卢春苗"</f>
        <v>卢春苗</v>
      </c>
      <c r="E779" s="5" t="str">
        <f t="shared" si="15"/>
        <v>女</v>
      </c>
    </row>
    <row r="780" spans="1:5" ht="30" customHeight="1">
      <c r="A780" s="5">
        <v>778</v>
      </c>
      <c r="B780" s="5" t="str">
        <f>"299520210527231349110117"</f>
        <v>299520210527231349110117</v>
      </c>
      <c r="C780" s="5" t="s">
        <v>7</v>
      </c>
      <c r="D780" s="5" t="str">
        <f>"赖彩珠"</f>
        <v>赖彩珠</v>
      </c>
      <c r="E780" s="5" t="str">
        <f t="shared" si="15"/>
        <v>女</v>
      </c>
    </row>
    <row r="781" spans="1:5" ht="30" customHeight="1">
      <c r="A781" s="5">
        <v>779</v>
      </c>
      <c r="B781" s="5" t="str">
        <f>"299520210527235624110150"</f>
        <v>299520210527235624110150</v>
      </c>
      <c r="C781" s="5" t="s">
        <v>7</v>
      </c>
      <c r="D781" s="5" t="str">
        <f>"钟彩雯"</f>
        <v>钟彩雯</v>
      </c>
      <c r="E781" s="5" t="str">
        <f t="shared" si="15"/>
        <v>女</v>
      </c>
    </row>
    <row r="782" spans="1:5" ht="30" customHeight="1">
      <c r="A782" s="5">
        <v>780</v>
      </c>
      <c r="B782" s="5" t="str">
        <f>"299520210528001809110162"</f>
        <v>299520210528001809110162</v>
      </c>
      <c r="C782" s="5" t="s">
        <v>7</v>
      </c>
      <c r="D782" s="5" t="str">
        <f>"陈泽银"</f>
        <v>陈泽银</v>
      </c>
      <c r="E782" s="5" t="str">
        <f t="shared" si="15"/>
        <v>女</v>
      </c>
    </row>
    <row r="783" spans="1:5" ht="30" customHeight="1">
      <c r="A783" s="5">
        <v>781</v>
      </c>
      <c r="B783" s="5" t="str">
        <f>"299520210528002751110166"</f>
        <v>299520210528002751110166</v>
      </c>
      <c r="C783" s="5" t="s">
        <v>7</v>
      </c>
      <c r="D783" s="5" t="str">
        <f>"吴永霞"</f>
        <v>吴永霞</v>
      </c>
      <c r="E783" s="5" t="str">
        <f t="shared" si="15"/>
        <v>女</v>
      </c>
    </row>
    <row r="784" spans="1:5" ht="30" customHeight="1">
      <c r="A784" s="5">
        <v>782</v>
      </c>
      <c r="B784" s="5" t="str">
        <f>"299520210528011344110175"</f>
        <v>299520210528011344110175</v>
      </c>
      <c r="C784" s="5" t="s">
        <v>7</v>
      </c>
      <c r="D784" s="5" t="str">
        <f>"林成娟"</f>
        <v>林成娟</v>
      </c>
      <c r="E784" s="5" t="str">
        <f t="shared" si="15"/>
        <v>女</v>
      </c>
    </row>
    <row r="785" spans="1:5" ht="30" customHeight="1">
      <c r="A785" s="5">
        <v>783</v>
      </c>
      <c r="B785" s="5" t="str">
        <f>"299520210528014623110176"</f>
        <v>299520210528014623110176</v>
      </c>
      <c r="C785" s="5" t="s">
        <v>7</v>
      </c>
      <c r="D785" s="5" t="str">
        <f>"蒙明菲"</f>
        <v>蒙明菲</v>
      </c>
      <c r="E785" s="5" t="str">
        <f t="shared" si="15"/>
        <v>女</v>
      </c>
    </row>
    <row r="786" spans="1:5" ht="30" customHeight="1">
      <c r="A786" s="5">
        <v>784</v>
      </c>
      <c r="B786" s="5" t="str">
        <f>"299520210528021913110178"</f>
        <v>299520210528021913110178</v>
      </c>
      <c r="C786" s="5" t="s">
        <v>7</v>
      </c>
      <c r="D786" s="5" t="str">
        <f>"王忠美"</f>
        <v>王忠美</v>
      </c>
      <c r="E786" s="5" t="str">
        <f aca="true" t="shared" si="16" ref="E786:E804">"女"</f>
        <v>女</v>
      </c>
    </row>
    <row r="787" spans="1:5" ht="30" customHeight="1">
      <c r="A787" s="5">
        <v>785</v>
      </c>
      <c r="B787" s="5" t="str">
        <f>"299520210528060650110182"</f>
        <v>299520210528060650110182</v>
      </c>
      <c r="C787" s="5" t="s">
        <v>7</v>
      </c>
      <c r="D787" s="5" t="str">
        <f>"杜春霞"</f>
        <v>杜春霞</v>
      </c>
      <c r="E787" s="5" t="str">
        <f t="shared" si="16"/>
        <v>女</v>
      </c>
    </row>
    <row r="788" spans="1:5" ht="30" customHeight="1">
      <c r="A788" s="5">
        <v>786</v>
      </c>
      <c r="B788" s="5" t="str">
        <f>"299520210528074402110190"</f>
        <v>299520210528074402110190</v>
      </c>
      <c r="C788" s="5" t="s">
        <v>7</v>
      </c>
      <c r="D788" s="5" t="str">
        <f>"叶慧"</f>
        <v>叶慧</v>
      </c>
      <c r="E788" s="5" t="str">
        <f t="shared" si="16"/>
        <v>女</v>
      </c>
    </row>
    <row r="789" spans="1:5" ht="30" customHeight="1">
      <c r="A789" s="5">
        <v>787</v>
      </c>
      <c r="B789" s="5" t="str">
        <f>"299520210528083853110229"</f>
        <v>299520210528083853110229</v>
      </c>
      <c r="C789" s="5" t="s">
        <v>7</v>
      </c>
      <c r="D789" s="5" t="str">
        <f>"刘菲菲"</f>
        <v>刘菲菲</v>
      </c>
      <c r="E789" s="5" t="str">
        <f t="shared" si="16"/>
        <v>女</v>
      </c>
    </row>
    <row r="790" spans="1:5" ht="30" customHeight="1">
      <c r="A790" s="5">
        <v>788</v>
      </c>
      <c r="B790" s="5" t="str">
        <f>"299520210528084550110239"</f>
        <v>299520210528084550110239</v>
      </c>
      <c r="C790" s="5" t="s">
        <v>7</v>
      </c>
      <c r="D790" s="5" t="str">
        <f>"符淑女"</f>
        <v>符淑女</v>
      </c>
      <c r="E790" s="5" t="str">
        <f t="shared" si="16"/>
        <v>女</v>
      </c>
    </row>
    <row r="791" spans="1:5" ht="30" customHeight="1">
      <c r="A791" s="5">
        <v>789</v>
      </c>
      <c r="B791" s="5" t="str">
        <f>"299520210528093209110309"</f>
        <v>299520210528093209110309</v>
      </c>
      <c r="C791" s="5" t="s">
        <v>7</v>
      </c>
      <c r="D791" s="5" t="str">
        <f>"王彩莹"</f>
        <v>王彩莹</v>
      </c>
      <c r="E791" s="5" t="str">
        <f t="shared" si="16"/>
        <v>女</v>
      </c>
    </row>
    <row r="792" spans="1:5" ht="30" customHeight="1">
      <c r="A792" s="5">
        <v>790</v>
      </c>
      <c r="B792" s="5" t="str">
        <f>"299520210528094108110325"</f>
        <v>299520210528094108110325</v>
      </c>
      <c r="C792" s="5" t="s">
        <v>7</v>
      </c>
      <c r="D792" s="5" t="str">
        <f>"叶琳"</f>
        <v>叶琳</v>
      </c>
      <c r="E792" s="5" t="str">
        <f t="shared" si="16"/>
        <v>女</v>
      </c>
    </row>
    <row r="793" spans="1:5" ht="30" customHeight="1">
      <c r="A793" s="5">
        <v>791</v>
      </c>
      <c r="B793" s="5" t="str">
        <f>"299520210528095714110359"</f>
        <v>299520210528095714110359</v>
      </c>
      <c r="C793" s="5" t="s">
        <v>7</v>
      </c>
      <c r="D793" s="5" t="str">
        <f>"欧惠婷"</f>
        <v>欧惠婷</v>
      </c>
      <c r="E793" s="5" t="str">
        <f t="shared" si="16"/>
        <v>女</v>
      </c>
    </row>
    <row r="794" spans="1:5" ht="30" customHeight="1">
      <c r="A794" s="5">
        <v>792</v>
      </c>
      <c r="B794" s="5" t="str">
        <f>"299520210528100046110365"</f>
        <v>299520210528100046110365</v>
      </c>
      <c r="C794" s="5" t="s">
        <v>7</v>
      </c>
      <c r="D794" s="5" t="str">
        <f>"邢丽满"</f>
        <v>邢丽满</v>
      </c>
      <c r="E794" s="5" t="str">
        <f t="shared" si="16"/>
        <v>女</v>
      </c>
    </row>
    <row r="795" spans="1:5" ht="30" customHeight="1">
      <c r="A795" s="5">
        <v>793</v>
      </c>
      <c r="B795" s="5" t="str">
        <f>"299520210528101212110381"</f>
        <v>299520210528101212110381</v>
      </c>
      <c r="C795" s="5" t="s">
        <v>7</v>
      </c>
      <c r="D795" s="5" t="str">
        <f>"张燕青"</f>
        <v>张燕青</v>
      </c>
      <c r="E795" s="5" t="str">
        <f t="shared" si="16"/>
        <v>女</v>
      </c>
    </row>
    <row r="796" spans="1:5" ht="30" customHeight="1">
      <c r="A796" s="5">
        <v>794</v>
      </c>
      <c r="B796" s="5" t="str">
        <f>"299520210528102137110399"</f>
        <v>299520210528102137110399</v>
      </c>
      <c r="C796" s="5" t="s">
        <v>7</v>
      </c>
      <c r="D796" s="5" t="str">
        <f>"邱玉波"</f>
        <v>邱玉波</v>
      </c>
      <c r="E796" s="5" t="str">
        <f t="shared" si="16"/>
        <v>女</v>
      </c>
    </row>
    <row r="797" spans="1:5" ht="30" customHeight="1">
      <c r="A797" s="5">
        <v>795</v>
      </c>
      <c r="B797" s="5" t="str">
        <f>"299520210528102224110405"</f>
        <v>299520210528102224110405</v>
      </c>
      <c r="C797" s="5" t="s">
        <v>7</v>
      </c>
      <c r="D797" s="5" t="str">
        <f>"陈文丹"</f>
        <v>陈文丹</v>
      </c>
      <c r="E797" s="5" t="str">
        <f t="shared" si="16"/>
        <v>女</v>
      </c>
    </row>
    <row r="798" spans="1:5" ht="30" customHeight="1">
      <c r="A798" s="5">
        <v>796</v>
      </c>
      <c r="B798" s="5" t="str">
        <f>"299520210528102344110407"</f>
        <v>299520210528102344110407</v>
      </c>
      <c r="C798" s="5" t="s">
        <v>7</v>
      </c>
      <c r="D798" s="5" t="str">
        <f>"蔡金萍"</f>
        <v>蔡金萍</v>
      </c>
      <c r="E798" s="5" t="str">
        <f t="shared" si="16"/>
        <v>女</v>
      </c>
    </row>
    <row r="799" spans="1:5" ht="30" customHeight="1">
      <c r="A799" s="5">
        <v>797</v>
      </c>
      <c r="B799" s="5" t="str">
        <f>"299520210528102402110408"</f>
        <v>299520210528102402110408</v>
      </c>
      <c r="C799" s="5" t="s">
        <v>7</v>
      </c>
      <c r="D799" s="5" t="str">
        <f>"羊庆妍"</f>
        <v>羊庆妍</v>
      </c>
      <c r="E799" s="5" t="str">
        <f t="shared" si="16"/>
        <v>女</v>
      </c>
    </row>
    <row r="800" spans="1:5" ht="30" customHeight="1">
      <c r="A800" s="5">
        <v>798</v>
      </c>
      <c r="B800" s="5" t="str">
        <f>"299520210528103302110425"</f>
        <v>299520210528103302110425</v>
      </c>
      <c r="C800" s="5" t="s">
        <v>7</v>
      </c>
      <c r="D800" s="5" t="str">
        <f>"陈丹丹"</f>
        <v>陈丹丹</v>
      </c>
      <c r="E800" s="5" t="str">
        <f t="shared" si="16"/>
        <v>女</v>
      </c>
    </row>
    <row r="801" spans="1:5" ht="30" customHeight="1">
      <c r="A801" s="5">
        <v>799</v>
      </c>
      <c r="B801" s="5" t="str">
        <f>"299520210528103856110433"</f>
        <v>299520210528103856110433</v>
      </c>
      <c r="C801" s="5" t="s">
        <v>7</v>
      </c>
      <c r="D801" s="5" t="str">
        <f>"黄秀霞"</f>
        <v>黄秀霞</v>
      </c>
      <c r="E801" s="5" t="str">
        <f t="shared" si="16"/>
        <v>女</v>
      </c>
    </row>
    <row r="802" spans="1:5" ht="30" customHeight="1">
      <c r="A802" s="5">
        <v>800</v>
      </c>
      <c r="B802" s="5" t="str">
        <f>"299520210528104614110451"</f>
        <v>299520210528104614110451</v>
      </c>
      <c r="C802" s="5" t="s">
        <v>7</v>
      </c>
      <c r="D802" s="5" t="str">
        <f>"钟慧"</f>
        <v>钟慧</v>
      </c>
      <c r="E802" s="5" t="str">
        <f t="shared" si="16"/>
        <v>女</v>
      </c>
    </row>
    <row r="803" spans="1:5" ht="30" customHeight="1">
      <c r="A803" s="5">
        <v>801</v>
      </c>
      <c r="B803" s="5" t="str">
        <f>"299520210528111114110503"</f>
        <v>299520210528111114110503</v>
      </c>
      <c r="C803" s="5" t="s">
        <v>7</v>
      </c>
      <c r="D803" s="5" t="str">
        <f>"黄慧珍"</f>
        <v>黄慧珍</v>
      </c>
      <c r="E803" s="5" t="str">
        <f t="shared" si="16"/>
        <v>女</v>
      </c>
    </row>
    <row r="804" spans="1:5" ht="30" customHeight="1">
      <c r="A804" s="5">
        <v>802</v>
      </c>
      <c r="B804" s="5" t="str">
        <f>"299520210528113953110540"</f>
        <v>299520210528113953110540</v>
      </c>
      <c r="C804" s="5" t="s">
        <v>7</v>
      </c>
      <c r="D804" s="5" t="str">
        <f>"王小云"</f>
        <v>王小云</v>
      </c>
      <c r="E804" s="5" t="str">
        <f t="shared" si="16"/>
        <v>女</v>
      </c>
    </row>
    <row r="805" spans="1:5" ht="30" customHeight="1">
      <c r="A805" s="5">
        <v>803</v>
      </c>
      <c r="B805" s="5" t="str">
        <f>"299520210528115729110563"</f>
        <v>299520210528115729110563</v>
      </c>
      <c r="C805" s="5" t="s">
        <v>7</v>
      </c>
      <c r="D805" s="5" t="str">
        <f>"李章来"</f>
        <v>李章来</v>
      </c>
      <c r="E805" s="5" t="str">
        <f>"男"</f>
        <v>男</v>
      </c>
    </row>
    <row r="806" spans="1:5" ht="30" customHeight="1">
      <c r="A806" s="5">
        <v>804</v>
      </c>
      <c r="B806" s="5" t="str">
        <f>"299520210528115948110566"</f>
        <v>299520210528115948110566</v>
      </c>
      <c r="C806" s="5" t="s">
        <v>7</v>
      </c>
      <c r="D806" s="5" t="str">
        <f>"陈妙"</f>
        <v>陈妙</v>
      </c>
      <c r="E806" s="5" t="str">
        <f aca="true" t="shared" si="17" ref="E806:E869">"女"</f>
        <v>女</v>
      </c>
    </row>
    <row r="807" spans="1:5" ht="30" customHeight="1">
      <c r="A807" s="5">
        <v>805</v>
      </c>
      <c r="B807" s="5" t="str">
        <f>"299520210528121341110581"</f>
        <v>299520210528121341110581</v>
      </c>
      <c r="C807" s="5" t="s">
        <v>7</v>
      </c>
      <c r="D807" s="5" t="str">
        <f>"符春苗"</f>
        <v>符春苗</v>
      </c>
      <c r="E807" s="5" t="str">
        <f t="shared" si="17"/>
        <v>女</v>
      </c>
    </row>
    <row r="808" spans="1:5" ht="30" customHeight="1">
      <c r="A808" s="5">
        <v>806</v>
      </c>
      <c r="B808" s="5" t="str">
        <f>"299520210528122744110592"</f>
        <v>299520210528122744110592</v>
      </c>
      <c r="C808" s="5" t="s">
        <v>7</v>
      </c>
      <c r="D808" s="5" t="str">
        <f>"洪杨"</f>
        <v>洪杨</v>
      </c>
      <c r="E808" s="5" t="str">
        <f t="shared" si="17"/>
        <v>女</v>
      </c>
    </row>
    <row r="809" spans="1:5" ht="30" customHeight="1">
      <c r="A809" s="5">
        <v>807</v>
      </c>
      <c r="B809" s="5" t="str">
        <f>"299520210528122758110593"</f>
        <v>299520210528122758110593</v>
      </c>
      <c r="C809" s="5" t="s">
        <v>7</v>
      </c>
      <c r="D809" s="5" t="str">
        <f>"陈小香"</f>
        <v>陈小香</v>
      </c>
      <c r="E809" s="5" t="str">
        <f t="shared" si="17"/>
        <v>女</v>
      </c>
    </row>
    <row r="810" spans="1:5" ht="30" customHeight="1">
      <c r="A810" s="5">
        <v>808</v>
      </c>
      <c r="B810" s="5" t="str">
        <f>"299520210528123718110615"</f>
        <v>299520210528123718110615</v>
      </c>
      <c r="C810" s="5" t="s">
        <v>7</v>
      </c>
      <c r="D810" s="5" t="str">
        <f>"顾婧芠"</f>
        <v>顾婧芠</v>
      </c>
      <c r="E810" s="5" t="str">
        <f t="shared" si="17"/>
        <v>女</v>
      </c>
    </row>
    <row r="811" spans="1:5" ht="30" customHeight="1">
      <c r="A811" s="5">
        <v>809</v>
      </c>
      <c r="B811" s="5" t="str">
        <f>"299520210528123749110616"</f>
        <v>299520210528123749110616</v>
      </c>
      <c r="C811" s="5" t="s">
        <v>7</v>
      </c>
      <c r="D811" s="5" t="str">
        <f>"蒲芬"</f>
        <v>蒲芬</v>
      </c>
      <c r="E811" s="5" t="str">
        <f t="shared" si="17"/>
        <v>女</v>
      </c>
    </row>
    <row r="812" spans="1:5" ht="30" customHeight="1">
      <c r="A812" s="5">
        <v>810</v>
      </c>
      <c r="B812" s="5" t="str">
        <f>"299520210528124010110618"</f>
        <v>299520210528124010110618</v>
      </c>
      <c r="C812" s="5" t="s">
        <v>7</v>
      </c>
      <c r="D812" s="5" t="str">
        <f>"符冠亮"</f>
        <v>符冠亮</v>
      </c>
      <c r="E812" s="5" t="str">
        <f t="shared" si="17"/>
        <v>女</v>
      </c>
    </row>
    <row r="813" spans="1:5" ht="30" customHeight="1">
      <c r="A813" s="5">
        <v>811</v>
      </c>
      <c r="B813" s="5" t="str">
        <f>"299520210528124114110620"</f>
        <v>299520210528124114110620</v>
      </c>
      <c r="C813" s="5" t="s">
        <v>7</v>
      </c>
      <c r="D813" s="5" t="str">
        <f>"黄荣婷"</f>
        <v>黄荣婷</v>
      </c>
      <c r="E813" s="5" t="str">
        <f t="shared" si="17"/>
        <v>女</v>
      </c>
    </row>
    <row r="814" spans="1:5" ht="30" customHeight="1">
      <c r="A814" s="5">
        <v>812</v>
      </c>
      <c r="B814" s="5" t="str">
        <f>"299520210528124530110629"</f>
        <v>299520210528124530110629</v>
      </c>
      <c r="C814" s="5" t="s">
        <v>7</v>
      </c>
      <c r="D814" s="5" t="str">
        <f>"李燕"</f>
        <v>李燕</v>
      </c>
      <c r="E814" s="5" t="str">
        <f t="shared" si="17"/>
        <v>女</v>
      </c>
    </row>
    <row r="815" spans="1:5" ht="30" customHeight="1">
      <c r="A815" s="5">
        <v>813</v>
      </c>
      <c r="B815" s="5" t="str">
        <f>"299520210528124842110634"</f>
        <v>299520210528124842110634</v>
      </c>
      <c r="C815" s="5" t="s">
        <v>7</v>
      </c>
      <c r="D815" s="5" t="str">
        <f>"谭亚霞"</f>
        <v>谭亚霞</v>
      </c>
      <c r="E815" s="5" t="str">
        <f t="shared" si="17"/>
        <v>女</v>
      </c>
    </row>
    <row r="816" spans="1:5" ht="30" customHeight="1">
      <c r="A816" s="5">
        <v>814</v>
      </c>
      <c r="B816" s="5" t="str">
        <f>"299520210528124951110636"</f>
        <v>299520210528124951110636</v>
      </c>
      <c r="C816" s="5" t="s">
        <v>7</v>
      </c>
      <c r="D816" s="5" t="str">
        <f>"陈琼妃"</f>
        <v>陈琼妃</v>
      </c>
      <c r="E816" s="5" t="str">
        <f t="shared" si="17"/>
        <v>女</v>
      </c>
    </row>
    <row r="817" spans="1:5" ht="30" customHeight="1">
      <c r="A817" s="5">
        <v>815</v>
      </c>
      <c r="B817" s="5" t="str">
        <f>"299520210528130402110661"</f>
        <v>299520210528130402110661</v>
      </c>
      <c r="C817" s="5" t="s">
        <v>7</v>
      </c>
      <c r="D817" s="5" t="str">
        <f>"石碧妲"</f>
        <v>石碧妲</v>
      </c>
      <c r="E817" s="5" t="str">
        <f t="shared" si="17"/>
        <v>女</v>
      </c>
    </row>
    <row r="818" spans="1:5" ht="30" customHeight="1">
      <c r="A818" s="5">
        <v>816</v>
      </c>
      <c r="B818" s="5" t="str">
        <f>"299520210528130601110666"</f>
        <v>299520210528130601110666</v>
      </c>
      <c r="C818" s="5" t="s">
        <v>7</v>
      </c>
      <c r="D818" s="5" t="str">
        <f>"莫品莹"</f>
        <v>莫品莹</v>
      </c>
      <c r="E818" s="5" t="str">
        <f t="shared" si="17"/>
        <v>女</v>
      </c>
    </row>
    <row r="819" spans="1:5" ht="30" customHeight="1">
      <c r="A819" s="5">
        <v>817</v>
      </c>
      <c r="B819" s="5" t="str">
        <f>"299520210528131215110674"</f>
        <v>299520210528131215110674</v>
      </c>
      <c r="C819" s="5" t="s">
        <v>7</v>
      </c>
      <c r="D819" s="5" t="str">
        <f>"包丽莉"</f>
        <v>包丽莉</v>
      </c>
      <c r="E819" s="5" t="str">
        <f t="shared" si="17"/>
        <v>女</v>
      </c>
    </row>
    <row r="820" spans="1:5" ht="30" customHeight="1">
      <c r="A820" s="5">
        <v>818</v>
      </c>
      <c r="B820" s="5" t="str">
        <f>"299520210528132642110698"</f>
        <v>299520210528132642110698</v>
      </c>
      <c r="C820" s="5" t="s">
        <v>7</v>
      </c>
      <c r="D820" s="5" t="str">
        <f>"李莹"</f>
        <v>李莹</v>
      </c>
      <c r="E820" s="5" t="str">
        <f t="shared" si="17"/>
        <v>女</v>
      </c>
    </row>
    <row r="821" spans="1:5" ht="30" customHeight="1">
      <c r="A821" s="5">
        <v>819</v>
      </c>
      <c r="B821" s="5" t="str">
        <f>"299520210528132817110700"</f>
        <v>299520210528132817110700</v>
      </c>
      <c r="C821" s="5" t="s">
        <v>7</v>
      </c>
      <c r="D821" s="5" t="str">
        <f>"王星"</f>
        <v>王星</v>
      </c>
      <c r="E821" s="5" t="str">
        <f t="shared" si="17"/>
        <v>女</v>
      </c>
    </row>
    <row r="822" spans="1:5" ht="30" customHeight="1">
      <c r="A822" s="5">
        <v>820</v>
      </c>
      <c r="B822" s="5" t="str">
        <f>"299520210528133135110705"</f>
        <v>299520210528133135110705</v>
      </c>
      <c r="C822" s="5" t="s">
        <v>7</v>
      </c>
      <c r="D822" s="5" t="str">
        <f>"胡亚丹"</f>
        <v>胡亚丹</v>
      </c>
      <c r="E822" s="5" t="str">
        <f t="shared" si="17"/>
        <v>女</v>
      </c>
    </row>
    <row r="823" spans="1:5" ht="30" customHeight="1">
      <c r="A823" s="5">
        <v>821</v>
      </c>
      <c r="B823" s="5" t="str">
        <f>"299520210528133240110707"</f>
        <v>299520210528133240110707</v>
      </c>
      <c r="C823" s="5" t="s">
        <v>7</v>
      </c>
      <c r="D823" s="5" t="str">
        <f>"林恒妃"</f>
        <v>林恒妃</v>
      </c>
      <c r="E823" s="5" t="str">
        <f t="shared" si="17"/>
        <v>女</v>
      </c>
    </row>
    <row r="824" spans="1:5" ht="30" customHeight="1">
      <c r="A824" s="5">
        <v>822</v>
      </c>
      <c r="B824" s="5" t="str">
        <f>"299520210528133807110716"</f>
        <v>299520210528133807110716</v>
      </c>
      <c r="C824" s="5" t="s">
        <v>7</v>
      </c>
      <c r="D824" s="5" t="str">
        <f>"符婷坤"</f>
        <v>符婷坤</v>
      </c>
      <c r="E824" s="5" t="str">
        <f t="shared" si="17"/>
        <v>女</v>
      </c>
    </row>
    <row r="825" spans="1:5" ht="30" customHeight="1">
      <c r="A825" s="5">
        <v>823</v>
      </c>
      <c r="B825" s="5" t="str">
        <f>"299520210528134645110726"</f>
        <v>299520210528134645110726</v>
      </c>
      <c r="C825" s="5" t="s">
        <v>7</v>
      </c>
      <c r="D825" s="5" t="str">
        <f>"吴锦"</f>
        <v>吴锦</v>
      </c>
      <c r="E825" s="5" t="str">
        <f t="shared" si="17"/>
        <v>女</v>
      </c>
    </row>
    <row r="826" spans="1:5" ht="30" customHeight="1">
      <c r="A826" s="5">
        <v>824</v>
      </c>
      <c r="B826" s="5" t="str">
        <f>"299520210528134651110727"</f>
        <v>299520210528134651110727</v>
      </c>
      <c r="C826" s="5" t="s">
        <v>7</v>
      </c>
      <c r="D826" s="5" t="str">
        <f>"黄彩香"</f>
        <v>黄彩香</v>
      </c>
      <c r="E826" s="5" t="str">
        <f t="shared" si="17"/>
        <v>女</v>
      </c>
    </row>
    <row r="827" spans="1:5" ht="30" customHeight="1">
      <c r="A827" s="5">
        <v>825</v>
      </c>
      <c r="B827" s="5" t="str">
        <f>"299520210528134713110728"</f>
        <v>299520210528134713110728</v>
      </c>
      <c r="C827" s="5" t="s">
        <v>7</v>
      </c>
      <c r="D827" s="5" t="str">
        <f>"陈笔妍"</f>
        <v>陈笔妍</v>
      </c>
      <c r="E827" s="5" t="str">
        <f t="shared" si="17"/>
        <v>女</v>
      </c>
    </row>
    <row r="828" spans="1:5" ht="30" customHeight="1">
      <c r="A828" s="5">
        <v>826</v>
      </c>
      <c r="B828" s="5" t="str">
        <f>"299520210528135026110734"</f>
        <v>299520210528135026110734</v>
      </c>
      <c r="C828" s="5" t="s">
        <v>7</v>
      </c>
      <c r="D828" s="5" t="str">
        <f>"肖虹"</f>
        <v>肖虹</v>
      </c>
      <c r="E828" s="5" t="str">
        <f t="shared" si="17"/>
        <v>女</v>
      </c>
    </row>
    <row r="829" spans="1:5" ht="30" customHeight="1">
      <c r="A829" s="5">
        <v>827</v>
      </c>
      <c r="B829" s="5" t="str">
        <f>"299520210528135546110739"</f>
        <v>299520210528135546110739</v>
      </c>
      <c r="C829" s="5" t="s">
        <v>7</v>
      </c>
      <c r="D829" s="5" t="str">
        <f>"符得乾"</f>
        <v>符得乾</v>
      </c>
      <c r="E829" s="5" t="str">
        <f t="shared" si="17"/>
        <v>女</v>
      </c>
    </row>
    <row r="830" spans="1:5" ht="30" customHeight="1">
      <c r="A830" s="5">
        <v>828</v>
      </c>
      <c r="B830" s="5" t="str">
        <f>"299520210528135941110742"</f>
        <v>299520210528135941110742</v>
      </c>
      <c r="C830" s="5" t="s">
        <v>7</v>
      </c>
      <c r="D830" s="5" t="str">
        <f>"谭港台"</f>
        <v>谭港台</v>
      </c>
      <c r="E830" s="5" t="str">
        <f t="shared" si="17"/>
        <v>女</v>
      </c>
    </row>
    <row r="831" spans="1:5" ht="30" customHeight="1">
      <c r="A831" s="5">
        <v>829</v>
      </c>
      <c r="B831" s="5" t="str">
        <f>"299520210528140632110748"</f>
        <v>299520210528140632110748</v>
      </c>
      <c r="C831" s="5" t="s">
        <v>7</v>
      </c>
      <c r="D831" s="5" t="str">
        <f>"吴忠妍"</f>
        <v>吴忠妍</v>
      </c>
      <c r="E831" s="5" t="str">
        <f t="shared" si="17"/>
        <v>女</v>
      </c>
    </row>
    <row r="832" spans="1:5" ht="30" customHeight="1">
      <c r="A832" s="5">
        <v>830</v>
      </c>
      <c r="B832" s="5" t="str">
        <f>"299520210528140652110749"</f>
        <v>299520210528140652110749</v>
      </c>
      <c r="C832" s="5" t="s">
        <v>7</v>
      </c>
      <c r="D832" s="5" t="str">
        <f>"盛国冰"</f>
        <v>盛国冰</v>
      </c>
      <c r="E832" s="5" t="str">
        <f t="shared" si="17"/>
        <v>女</v>
      </c>
    </row>
    <row r="833" spans="1:5" ht="30" customHeight="1">
      <c r="A833" s="5">
        <v>831</v>
      </c>
      <c r="B833" s="5" t="str">
        <f>"299520210528141346110757"</f>
        <v>299520210528141346110757</v>
      </c>
      <c r="C833" s="5" t="s">
        <v>7</v>
      </c>
      <c r="D833" s="5" t="str">
        <f>"王雨琴"</f>
        <v>王雨琴</v>
      </c>
      <c r="E833" s="5" t="str">
        <f t="shared" si="17"/>
        <v>女</v>
      </c>
    </row>
    <row r="834" spans="1:5" ht="30" customHeight="1">
      <c r="A834" s="5">
        <v>832</v>
      </c>
      <c r="B834" s="5" t="str">
        <f>"299520210528141651110765"</f>
        <v>299520210528141651110765</v>
      </c>
      <c r="C834" s="5" t="s">
        <v>7</v>
      </c>
      <c r="D834" s="5" t="str">
        <f>"朱姑尾"</f>
        <v>朱姑尾</v>
      </c>
      <c r="E834" s="5" t="str">
        <f t="shared" si="17"/>
        <v>女</v>
      </c>
    </row>
    <row r="835" spans="1:5" ht="30" customHeight="1">
      <c r="A835" s="5">
        <v>833</v>
      </c>
      <c r="B835" s="5" t="str">
        <f>"299520210528143107110776"</f>
        <v>299520210528143107110776</v>
      </c>
      <c r="C835" s="5" t="s">
        <v>7</v>
      </c>
      <c r="D835" s="5" t="str">
        <f>"黄海茹"</f>
        <v>黄海茹</v>
      </c>
      <c r="E835" s="5" t="str">
        <f t="shared" si="17"/>
        <v>女</v>
      </c>
    </row>
    <row r="836" spans="1:5" ht="30" customHeight="1">
      <c r="A836" s="5">
        <v>834</v>
      </c>
      <c r="B836" s="5" t="str">
        <f>"299520210528143911110785"</f>
        <v>299520210528143911110785</v>
      </c>
      <c r="C836" s="5" t="s">
        <v>7</v>
      </c>
      <c r="D836" s="5" t="str">
        <f>"王潇"</f>
        <v>王潇</v>
      </c>
      <c r="E836" s="5" t="str">
        <f t="shared" si="17"/>
        <v>女</v>
      </c>
    </row>
    <row r="837" spans="1:5" ht="30" customHeight="1">
      <c r="A837" s="5">
        <v>835</v>
      </c>
      <c r="B837" s="5" t="str">
        <f>"299520210528144933110798"</f>
        <v>299520210528144933110798</v>
      </c>
      <c r="C837" s="5" t="s">
        <v>7</v>
      </c>
      <c r="D837" s="5" t="str">
        <f>"王兰清"</f>
        <v>王兰清</v>
      </c>
      <c r="E837" s="5" t="str">
        <f t="shared" si="17"/>
        <v>女</v>
      </c>
    </row>
    <row r="838" spans="1:5" ht="30" customHeight="1">
      <c r="A838" s="5">
        <v>836</v>
      </c>
      <c r="B838" s="5" t="str">
        <f>"299520210528145425110802"</f>
        <v>299520210528145425110802</v>
      </c>
      <c r="C838" s="5" t="s">
        <v>7</v>
      </c>
      <c r="D838" s="5" t="str">
        <f>"王国妃"</f>
        <v>王国妃</v>
      </c>
      <c r="E838" s="5" t="str">
        <f t="shared" si="17"/>
        <v>女</v>
      </c>
    </row>
    <row r="839" spans="1:5" ht="30" customHeight="1">
      <c r="A839" s="5">
        <v>837</v>
      </c>
      <c r="B839" s="5" t="str">
        <f>"299520210528151119110827"</f>
        <v>299520210528151119110827</v>
      </c>
      <c r="C839" s="5" t="s">
        <v>7</v>
      </c>
      <c r="D839" s="5" t="str">
        <f>"林世婷"</f>
        <v>林世婷</v>
      </c>
      <c r="E839" s="5" t="str">
        <f t="shared" si="17"/>
        <v>女</v>
      </c>
    </row>
    <row r="840" spans="1:5" ht="30" customHeight="1">
      <c r="A840" s="5">
        <v>838</v>
      </c>
      <c r="B840" s="5" t="str">
        <f>"299520210528152934110853"</f>
        <v>299520210528152934110853</v>
      </c>
      <c r="C840" s="5" t="s">
        <v>7</v>
      </c>
      <c r="D840" s="5" t="str">
        <f>"陈小贤"</f>
        <v>陈小贤</v>
      </c>
      <c r="E840" s="5" t="str">
        <f t="shared" si="17"/>
        <v>女</v>
      </c>
    </row>
    <row r="841" spans="1:5" ht="30" customHeight="1">
      <c r="A841" s="5">
        <v>839</v>
      </c>
      <c r="B841" s="5" t="str">
        <f>"299520210528154828110887"</f>
        <v>299520210528154828110887</v>
      </c>
      <c r="C841" s="5" t="s">
        <v>7</v>
      </c>
      <c r="D841" s="5" t="str">
        <f>"许梦芸"</f>
        <v>许梦芸</v>
      </c>
      <c r="E841" s="5" t="str">
        <f t="shared" si="17"/>
        <v>女</v>
      </c>
    </row>
    <row r="842" spans="1:5" ht="30" customHeight="1">
      <c r="A842" s="5">
        <v>840</v>
      </c>
      <c r="B842" s="5" t="str">
        <f>"299520210528155016110889"</f>
        <v>299520210528155016110889</v>
      </c>
      <c r="C842" s="5" t="s">
        <v>7</v>
      </c>
      <c r="D842" s="5" t="str">
        <f>"彭玲"</f>
        <v>彭玲</v>
      </c>
      <c r="E842" s="5" t="str">
        <f t="shared" si="17"/>
        <v>女</v>
      </c>
    </row>
    <row r="843" spans="1:5" ht="30" customHeight="1">
      <c r="A843" s="5">
        <v>841</v>
      </c>
      <c r="B843" s="5" t="str">
        <f>"299520210528160133110905"</f>
        <v>299520210528160133110905</v>
      </c>
      <c r="C843" s="5" t="s">
        <v>7</v>
      </c>
      <c r="D843" s="5" t="str">
        <f>"徐英丹"</f>
        <v>徐英丹</v>
      </c>
      <c r="E843" s="5" t="str">
        <f t="shared" si="17"/>
        <v>女</v>
      </c>
    </row>
    <row r="844" spans="1:5" ht="30" customHeight="1">
      <c r="A844" s="5">
        <v>842</v>
      </c>
      <c r="B844" s="5" t="str">
        <f>"299520210528160652110914"</f>
        <v>299520210528160652110914</v>
      </c>
      <c r="C844" s="5" t="s">
        <v>7</v>
      </c>
      <c r="D844" s="5" t="str">
        <f>"符晖愉"</f>
        <v>符晖愉</v>
      </c>
      <c r="E844" s="5" t="str">
        <f t="shared" si="17"/>
        <v>女</v>
      </c>
    </row>
    <row r="845" spans="1:5" ht="30" customHeight="1">
      <c r="A845" s="5">
        <v>843</v>
      </c>
      <c r="B845" s="5" t="str">
        <f>"299520210528161622110924"</f>
        <v>299520210528161622110924</v>
      </c>
      <c r="C845" s="5" t="s">
        <v>7</v>
      </c>
      <c r="D845" s="5" t="str">
        <f>"郑孟来"</f>
        <v>郑孟来</v>
      </c>
      <c r="E845" s="5" t="str">
        <f t="shared" si="17"/>
        <v>女</v>
      </c>
    </row>
    <row r="846" spans="1:5" ht="30" customHeight="1">
      <c r="A846" s="5">
        <v>844</v>
      </c>
      <c r="B846" s="5" t="str">
        <f>"299520210528163032110948"</f>
        <v>299520210528163032110948</v>
      </c>
      <c r="C846" s="5" t="s">
        <v>7</v>
      </c>
      <c r="D846" s="5" t="str">
        <f>"洪彩月"</f>
        <v>洪彩月</v>
      </c>
      <c r="E846" s="5" t="str">
        <f t="shared" si="17"/>
        <v>女</v>
      </c>
    </row>
    <row r="847" spans="1:5" ht="30" customHeight="1">
      <c r="A847" s="5">
        <v>845</v>
      </c>
      <c r="B847" s="5" t="str">
        <f>"299520210528165331110981"</f>
        <v>299520210528165331110981</v>
      </c>
      <c r="C847" s="5" t="s">
        <v>7</v>
      </c>
      <c r="D847" s="5" t="str">
        <f>"邢丽淑"</f>
        <v>邢丽淑</v>
      </c>
      <c r="E847" s="5" t="str">
        <f t="shared" si="17"/>
        <v>女</v>
      </c>
    </row>
    <row r="848" spans="1:5" ht="30" customHeight="1">
      <c r="A848" s="5">
        <v>846</v>
      </c>
      <c r="B848" s="5" t="str">
        <f>"299520210528170805111000"</f>
        <v>299520210528170805111000</v>
      </c>
      <c r="C848" s="5" t="s">
        <v>7</v>
      </c>
      <c r="D848" s="5" t="str">
        <f>"梁鹤婷"</f>
        <v>梁鹤婷</v>
      </c>
      <c r="E848" s="5" t="str">
        <f t="shared" si="17"/>
        <v>女</v>
      </c>
    </row>
    <row r="849" spans="1:5" ht="30" customHeight="1">
      <c r="A849" s="5">
        <v>847</v>
      </c>
      <c r="B849" s="5" t="str">
        <f>"299520210528171216111006"</f>
        <v>299520210528171216111006</v>
      </c>
      <c r="C849" s="5" t="s">
        <v>7</v>
      </c>
      <c r="D849" s="5" t="str">
        <f>"梁雅丽"</f>
        <v>梁雅丽</v>
      </c>
      <c r="E849" s="5" t="str">
        <f t="shared" si="17"/>
        <v>女</v>
      </c>
    </row>
    <row r="850" spans="1:5" ht="30" customHeight="1">
      <c r="A850" s="5">
        <v>848</v>
      </c>
      <c r="B850" s="5" t="str">
        <f>"299520210528172032111012"</f>
        <v>299520210528172032111012</v>
      </c>
      <c r="C850" s="5" t="s">
        <v>7</v>
      </c>
      <c r="D850" s="5" t="str">
        <f>"吴欣羽"</f>
        <v>吴欣羽</v>
      </c>
      <c r="E850" s="5" t="str">
        <f t="shared" si="17"/>
        <v>女</v>
      </c>
    </row>
    <row r="851" spans="1:5" ht="30" customHeight="1">
      <c r="A851" s="5">
        <v>849</v>
      </c>
      <c r="B851" s="5" t="str">
        <f>"299520210528172718111027"</f>
        <v>299520210528172718111027</v>
      </c>
      <c r="C851" s="5" t="s">
        <v>7</v>
      </c>
      <c r="D851" s="5" t="str">
        <f>"符仙"</f>
        <v>符仙</v>
      </c>
      <c r="E851" s="5" t="str">
        <f t="shared" si="17"/>
        <v>女</v>
      </c>
    </row>
    <row r="852" spans="1:5" ht="30" customHeight="1">
      <c r="A852" s="5">
        <v>850</v>
      </c>
      <c r="B852" s="5" t="str">
        <f>"299520210528173850111041"</f>
        <v>299520210528173850111041</v>
      </c>
      <c r="C852" s="5" t="s">
        <v>7</v>
      </c>
      <c r="D852" s="5" t="str">
        <f>"黄金齐"</f>
        <v>黄金齐</v>
      </c>
      <c r="E852" s="5" t="str">
        <f t="shared" si="17"/>
        <v>女</v>
      </c>
    </row>
    <row r="853" spans="1:5" ht="30" customHeight="1">
      <c r="A853" s="5">
        <v>851</v>
      </c>
      <c r="B853" s="5" t="str">
        <f>"299520210528174436111047"</f>
        <v>299520210528174436111047</v>
      </c>
      <c r="C853" s="5" t="s">
        <v>7</v>
      </c>
      <c r="D853" s="5" t="str">
        <f>"桂冰"</f>
        <v>桂冰</v>
      </c>
      <c r="E853" s="5" t="str">
        <f t="shared" si="17"/>
        <v>女</v>
      </c>
    </row>
    <row r="854" spans="1:5" ht="30" customHeight="1">
      <c r="A854" s="5">
        <v>852</v>
      </c>
      <c r="B854" s="5" t="str">
        <f>"299520210528174852111055"</f>
        <v>299520210528174852111055</v>
      </c>
      <c r="C854" s="5" t="s">
        <v>7</v>
      </c>
      <c r="D854" s="5" t="str">
        <f>"吴美娜"</f>
        <v>吴美娜</v>
      </c>
      <c r="E854" s="5" t="str">
        <f t="shared" si="17"/>
        <v>女</v>
      </c>
    </row>
    <row r="855" spans="1:5" ht="30" customHeight="1">
      <c r="A855" s="5">
        <v>853</v>
      </c>
      <c r="B855" s="5" t="str">
        <f>"299520210528175010111058"</f>
        <v>299520210528175010111058</v>
      </c>
      <c r="C855" s="5" t="s">
        <v>7</v>
      </c>
      <c r="D855" s="5" t="str">
        <f>"王堂娜"</f>
        <v>王堂娜</v>
      </c>
      <c r="E855" s="5" t="str">
        <f t="shared" si="17"/>
        <v>女</v>
      </c>
    </row>
    <row r="856" spans="1:5" ht="30" customHeight="1">
      <c r="A856" s="5">
        <v>854</v>
      </c>
      <c r="B856" s="5" t="str">
        <f>"299520210528175544111066"</f>
        <v>299520210528175544111066</v>
      </c>
      <c r="C856" s="5" t="s">
        <v>7</v>
      </c>
      <c r="D856" s="5" t="str">
        <f>"宋振宇"</f>
        <v>宋振宇</v>
      </c>
      <c r="E856" s="5" t="str">
        <f t="shared" si="17"/>
        <v>女</v>
      </c>
    </row>
    <row r="857" spans="1:5" ht="30" customHeight="1">
      <c r="A857" s="5">
        <v>855</v>
      </c>
      <c r="B857" s="5" t="str">
        <f>"299520210528175552111067"</f>
        <v>299520210528175552111067</v>
      </c>
      <c r="C857" s="5" t="s">
        <v>7</v>
      </c>
      <c r="D857" s="5" t="str">
        <f>"莫莉娟"</f>
        <v>莫莉娟</v>
      </c>
      <c r="E857" s="5" t="str">
        <f t="shared" si="17"/>
        <v>女</v>
      </c>
    </row>
    <row r="858" spans="1:5" ht="30" customHeight="1">
      <c r="A858" s="5">
        <v>856</v>
      </c>
      <c r="B858" s="5" t="str">
        <f>"299520210528180327111074"</f>
        <v>299520210528180327111074</v>
      </c>
      <c r="C858" s="5" t="s">
        <v>7</v>
      </c>
      <c r="D858" s="5" t="str">
        <f>"林秋花"</f>
        <v>林秋花</v>
      </c>
      <c r="E858" s="5" t="str">
        <f t="shared" si="17"/>
        <v>女</v>
      </c>
    </row>
    <row r="859" spans="1:5" ht="30" customHeight="1">
      <c r="A859" s="5">
        <v>857</v>
      </c>
      <c r="B859" s="5" t="str">
        <f>"299520210528180432111077"</f>
        <v>299520210528180432111077</v>
      </c>
      <c r="C859" s="5" t="s">
        <v>7</v>
      </c>
      <c r="D859" s="5" t="str">
        <f>"孙玉苑"</f>
        <v>孙玉苑</v>
      </c>
      <c r="E859" s="5" t="str">
        <f t="shared" si="17"/>
        <v>女</v>
      </c>
    </row>
    <row r="860" spans="1:5" ht="30" customHeight="1">
      <c r="A860" s="5">
        <v>858</v>
      </c>
      <c r="B860" s="5" t="str">
        <f>"299520210528180536111080"</f>
        <v>299520210528180536111080</v>
      </c>
      <c r="C860" s="5" t="s">
        <v>7</v>
      </c>
      <c r="D860" s="5" t="str">
        <f>"林霖"</f>
        <v>林霖</v>
      </c>
      <c r="E860" s="5" t="str">
        <f t="shared" si="17"/>
        <v>女</v>
      </c>
    </row>
    <row r="861" spans="1:5" ht="30" customHeight="1">
      <c r="A861" s="5">
        <v>859</v>
      </c>
      <c r="B861" s="5" t="str">
        <f>"299520210528181332111087"</f>
        <v>299520210528181332111087</v>
      </c>
      <c r="C861" s="5" t="s">
        <v>7</v>
      </c>
      <c r="D861" s="5" t="str">
        <f>"王雅"</f>
        <v>王雅</v>
      </c>
      <c r="E861" s="5" t="str">
        <f t="shared" si="17"/>
        <v>女</v>
      </c>
    </row>
    <row r="862" spans="1:5" ht="30" customHeight="1">
      <c r="A862" s="5">
        <v>860</v>
      </c>
      <c r="B862" s="5" t="str">
        <f>"299520210528181400111088"</f>
        <v>299520210528181400111088</v>
      </c>
      <c r="C862" s="5" t="s">
        <v>7</v>
      </c>
      <c r="D862" s="5" t="str">
        <f>"冯燕柳"</f>
        <v>冯燕柳</v>
      </c>
      <c r="E862" s="5" t="str">
        <f t="shared" si="17"/>
        <v>女</v>
      </c>
    </row>
    <row r="863" spans="1:5" ht="30" customHeight="1">
      <c r="A863" s="5">
        <v>861</v>
      </c>
      <c r="B863" s="5" t="str">
        <f>"299520210528181611111091"</f>
        <v>299520210528181611111091</v>
      </c>
      <c r="C863" s="5" t="s">
        <v>7</v>
      </c>
      <c r="D863" s="5" t="str">
        <f>"石萃姻"</f>
        <v>石萃姻</v>
      </c>
      <c r="E863" s="5" t="str">
        <f t="shared" si="17"/>
        <v>女</v>
      </c>
    </row>
    <row r="864" spans="1:5" ht="30" customHeight="1">
      <c r="A864" s="5">
        <v>862</v>
      </c>
      <c r="B864" s="5" t="str">
        <f>"299520210528181934111099"</f>
        <v>299520210528181934111099</v>
      </c>
      <c r="C864" s="5" t="s">
        <v>7</v>
      </c>
      <c r="D864" s="5" t="str">
        <f>"曾彩雪"</f>
        <v>曾彩雪</v>
      </c>
      <c r="E864" s="5" t="str">
        <f t="shared" si="17"/>
        <v>女</v>
      </c>
    </row>
    <row r="865" spans="1:5" ht="30" customHeight="1">
      <c r="A865" s="5">
        <v>863</v>
      </c>
      <c r="B865" s="5" t="str">
        <f>"299520210528182337111101"</f>
        <v>299520210528182337111101</v>
      </c>
      <c r="C865" s="5" t="s">
        <v>7</v>
      </c>
      <c r="D865" s="5" t="str">
        <f>"黄春明"</f>
        <v>黄春明</v>
      </c>
      <c r="E865" s="5" t="str">
        <f t="shared" si="17"/>
        <v>女</v>
      </c>
    </row>
    <row r="866" spans="1:5" ht="30" customHeight="1">
      <c r="A866" s="5">
        <v>864</v>
      </c>
      <c r="B866" s="5" t="str">
        <f>"299520210528184637111116"</f>
        <v>299520210528184637111116</v>
      </c>
      <c r="C866" s="5" t="s">
        <v>7</v>
      </c>
      <c r="D866" s="5" t="str">
        <f>"郑婷婷"</f>
        <v>郑婷婷</v>
      </c>
      <c r="E866" s="5" t="str">
        <f t="shared" si="17"/>
        <v>女</v>
      </c>
    </row>
    <row r="867" spans="1:5" ht="30" customHeight="1">
      <c r="A867" s="5">
        <v>865</v>
      </c>
      <c r="B867" s="5" t="str">
        <f>"299520210528185815111129"</f>
        <v>299520210528185815111129</v>
      </c>
      <c r="C867" s="5" t="s">
        <v>7</v>
      </c>
      <c r="D867" s="5" t="str">
        <f>"林娇"</f>
        <v>林娇</v>
      </c>
      <c r="E867" s="5" t="str">
        <f t="shared" si="17"/>
        <v>女</v>
      </c>
    </row>
    <row r="868" spans="1:5" ht="30" customHeight="1">
      <c r="A868" s="5">
        <v>866</v>
      </c>
      <c r="B868" s="5" t="str">
        <f>"299520210528191028111145"</f>
        <v>299520210528191028111145</v>
      </c>
      <c r="C868" s="5" t="s">
        <v>7</v>
      </c>
      <c r="D868" s="5" t="str">
        <f>"林壹"</f>
        <v>林壹</v>
      </c>
      <c r="E868" s="5" t="str">
        <f t="shared" si="17"/>
        <v>女</v>
      </c>
    </row>
    <row r="869" spans="1:5" ht="30" customHeight="1">
      <c r="A869" s="5">
        <v>867</v>
      </c>
      <c r="B869" s="5" t="str">
        <f>"299520210528191119111146"</f>
        <v>299520210528191119111146</v>
      </c>
      <c r="C869" s="5" t="s">
        <v>7</v>
      </c>
      <c r="D869" s="5" t="str">
        <f>"陈梦蝾"</f>
        <v>陈梦蝾</v>
      </c>
      <c r="E869" s="5" t="str">
        <f t="shared" si="17"/>
        <v>女</v>
      </c>
    </row>
    <row r="870" spans="1:5" ht="30" customHeight="1">
      <c r="A870" s="5">
        <v>868</v>
      </c>
      <c r="B870" s="5" t="str">
        <f>"299520210528191126111147"</f>
        <v>299520210528191126111147</v>
      </c>
      <c r="C870" s="5" t="s">
        <v>7</v>
      </c>
      <c r="D870" s="5" t="str">
        <f>"李小妹"</f>
        <v>李小妹</v>
      </c>
      <c r="E870" s="5" t="str">
        <f aca="true" t="shared" si="18" ref="E870:E933">"女"</f>
        <v>女</v>
      </c>
    </row>
    <row r="871" spans="1:5" ht="30" customHeight="1">
      <c r="A871" s="5">
        <v>869</v>
      </c>
      <c r="B871" s="5" t="str">
        <f>"299520210528192154111158"</f>
        <v>299520210528192154111158</v>
      </c>
      <c r="C871" s="5" t="s">
        <v>7</v>
      </c>
      <c r="D871" s="5" t="str">
        <f>"陈婷婷"</f>
        <v>陈婷婷</v>
      </c>
      <c r="E871" s="5" t="str">
        <f t="shared" si="18"/>
        <v>女</v>
      </c>
    </row>
    <row r="872" spans="1:5" ht="30" customHeight="1">
      <c r="A872" s="5">
        <v>870</v>
      </c>
      <c r="B872" s="5" t="str">
        <f>"299520210528192312111160"</f>
        <v>299520210528192312111160</v>
      </c>
      <c r="C872" s="5" t="s">
        <v>7</v>
      </c>
      <c r="D872" s="5" t="str">
        <f>"余宛鲛"</f>
        <v>余宛鲛</v>
      </c>
      <c r="E872" s="5" t="str">
        <f t="shared" si="18"/>
        <v>女</v>
      </c>
    </row>
    <row r="873" spans="1:5" ht="30" customHeight="1">
      <c r="A873" s="5">
        <v>871</v>
      </c>
      <c r="B873" s="5" t="str">
        <f>"299520210528193123111165"</f>
        <v>299520210528193123111165</v>
      </c>
      <c r="C873" s="5" t="s">
        <v>7</v>
      </c>
      <c r="D873" s="5" t="str">
        <f>"吴姣仪"</f>
        <v>吴姣仪</v>
      </c>
      <c r="E873" s="5" t="str">
        <f t="shared" si="18"/>
        <v>女</v>
      </c>
    </row>
    <row r="874" spans="1:5" ht="30" customHeight="1">
      <c r="A874" s="5">
        <v>872</v>
      </c>
      <c r="B874" s="5" t="str">
        <f>"299520210528194042111171"</f>
        <v>299520210528194042111171</v>
      </c>
      <c r="C874" s="5" t="s">
        <v>7</v>
      </c>
      <c r="D874" s="5" t="str">
        <f>"王月婧"</f>
        <v>王月婧</v>
      </c>
      <c r="E874" s="5" t="str">
        <f t="shared" si="18"/>
        <v>女</v>
      </c>
    </row>
    <row r="875" spans="1:5" ht="30" customHeight="1">
      <c r="A875" s="5">
        <v>873</v>
      </c>
      <c r="B875" s="5" t="str">
        <f>"299520210528194734111177"</f>
        <v>299520210528194734111177</v>
      </c>
      <c r="C875" s="5" t="s">
        <v>7</v>
      </c>
      <c r="D875" s="5" t="str">
        <f>"周艳"</f>
        <v>周艳</v>
      </c>
      <c r="E875" s="5" t="str">
        <f t="shared" si="18"/>
        <v>女</v>
      </c>
    </row>
    <row r="876" spans="1:5" ht="30" customHeight="1">
      <c r="A876" s="5">
        <v>874</v>
      </c>
      <c r="B876" s="5" t="str">
        <f>"299520210528201818111201"</f>
        <v>299520210528201818111201</v>
      </c>
      <c r="C876" s="5" t="s">
        <v>7</v>
      </c>
      <c r="D876" s="5" t="str">
        <f>"刘淑娟"</f>
        <v>刘淑娟</v>
      </c>
      <c r="E876" s="5" t="str">
        <f t="shared" si="18"/>
        <v>女</v>
      </c>
    </row>
    <row r="877" spans="1:5" ht="30" customHeight="1">
      <c r="A877" s="5">
        <v>875</v>
      </c>
      <c r="B877" s="5" t="str">
        <f>"299520210528204642111224"</f>
        <v>299520210528204642111224</v>
      </c>
      <c r="C877" s="5" t="s">
        <v>7</v>
      </c>
      <c r="D877" s="5" t="str">
        <f>"林霖"</f>
        <v>林霖</v>
      </c>
      <c r="E877" s="5" t="str">
        <f t="shared" si="18"/>
        <v>女</v>
      </c>
    </row>
    <row r="878" spans="1:5" ht="30" customHeight="1">
      <c r="A878" s="5">
        <v>876</v>
      </c>
      <c r="B878" s="5" t="str">
        <f>"299520210528211129111244"</f>
        <v>299520210528211129111244</v>
      </c>
      <c r="C878" s="5" t="s">
        <v>7</v>
      </c>
      <c r="D878" s="5" t="str">
        <f>"柳忠慧"</f>
        <v>柳忠慧</v>
      </c>
      <c r="E878" s="5" t="str">
        <f t="shared" si="18"/>
        <v>女</v>
      </c>
    </row>
    <row r="879" spans="1:5" ht="30" customHeight="1">
      <c r="A879" s="5">
        <v>877</v>
      </c>
      <c r="B879" s="5" t="str">
        <f>"299520210528212123111257"</f>
        <v>299520210528212123111257</v>
      </c>
      <c r="C879" s="5" t="s">
        <v>7</v>
      </c>
      <c r="D879" s="5" t="str">
        <f>"李娜"</f>
        <v>李娜</v>
      </c>
      <c r="E879" s="5" t="str">
        <f t="shared" si="18"/>
        <v>女</v>
      </c>
    </row>
    <row r="880" spans="1:5" ht="30" customHeight="1">
      <c r="A880" s="5">
        <v>878</v>
      </c>
      <c r="B880" s="5" t="str">
        <f>"299520210528213336111266"</f>
        <v>299520210528213336111266</v>
      </c>
      <c r="C880" s="5" t="s">
        <v>7</v>
      </c>
      <c r="D880" s="5" t="str">
        <f>"覃小幸"</f>
        <v>覃小幸</v>
      </c>
      <c r="E880" s="5" t="str">
        <f t="shared" si="18"/>
        <v>女</v>
      </c>
    </row>
    <row r="881" spans="1:5" ht="30" customHeight="1">
      <c r="A881" s="5">
        <v>879</v>
      </c>
      <c r="B881" s="5" t="str">
        <f>"299520210528215009111279"</f>
        <v>299520210528215009111279</v>
      </c>
      <c r="C881" s="5" t="s">
        <v>7</v>
      </c>
      <c r="D881" s="5" t="str">
        <f>"林燕青"</f>
        <v>林燕青</v>
      </c>
      <c r="E881" s="5" t="str">
        <f t="shared" si="18"/>
        <v>女</v>
      </c>
    </row>
    <row r="882" spans="1:5" ht="30" customHeight="1">
      <c r="A882" s="5">
        <v>880</v>
      </c>
      <c r="B882" s="5" t="str">
        <f>"299520210528215437111283"</f>
        <v>299520210528215437111283</v>
      </c>
      <c r="C882" s="5" t="s">
        <v>7</v>
      </c>
      <c r="D882" s="5" t="str">
        <f>"陈娜"</f>
        <v>陈娜</v>
      </c>
      <c r="E882" s="5" t="str">
        <f t="shared" si="18"/>
        <v>女</v>
      </c>
    </row>
    <row r="883" spans="1:5" ht="30" customHeight="1">
      <c r="A883" s="5">
        <v>881</v>
      </c>
      <c r="B883" s="5" t="str">
        <f>"299520210528223539111321"</f>
        <v>299520210528223539111321</v>
      </c>
      <c r="C883" s="5" t="s">
        <v>7</v>
      </c>
      <c r="D883" s="5" t="str">
        <f>"王金月"</f>
        <v>王金月</v>
      </c>
      <c r="E883" s="5" t="str">
        <f t="shared" si="18"/>
        <v>女</v>
      </c>
    </row>
    <row r="884" spans="1:5" ht="30" customHeight="1">
      <c r="A884" s="5">
        <v>882</v>
      </c>
      <c r="B884" s="5" t="str">
        <f>"299520210528224152111325"</f>
        <v>299520210528224152111325</v>
      </c>
      <c r="C884" s="5" t="s">
        <v>7</v>
      </c>
      <c r="D884" s="5" t="str">
        <f>"陈美儒"</f>
        <v>陈美儒</v>
      </c>
      <c r="E884" s="5" t="str">
        <f t="shared" si="18"/>
        <v>女</v>
      </c>
    </row>
    <row r="885" spans="1:5" ht="30" customHeight="1">
      <c r="A885" s="5">
        <v>883</v>
      </c>
      <c r="B885" s="5" t="str">
        <f>"299520210528225203111337"</f>
        <v>299520210528225203111337</v>
      </c>
      <c r="C885" s="5" t="s">
        <v>7</v>
      </c>
      <c r="D885" s="5" t="str">
        <f>"胡梦琦"</f>
        <v>胡梦琦</v>
      </c>
      <c r="E885" s="5" t="str">
        <f t="shared" si="18"/>
        <v>女</v>
      </c>
    </row>
    <row r="886" spans="1:5" ht="30" customHeight="1">
      <c r="A886" s="5">
        <v>884</v>
      </c>
      <c r="B886" s="5" t="str">
        <f>"299520210528233856111365"</f>
        <v>299520210528233856111365</v>
      </c>
      <c r="C886" s="5" t="s">
        <v>7</v>
      </c>
      <c r="D886" s="5" t="str">
        <f>"蔡洁莹"</f>
        <v>蔡洁莹</v>
      </c>
      <c r="E886" s="5" t="str">
        <f t="shared" si="18"/>
        <v>女</v>
      </c>
    </row>
    <row r="887" spans="1:5" ht="30" customHeight="1">
      <c r="A887" s="5">
        <v>885</v>
      </c>
      <c r="B887" s="5" t="str">
        <f>"299520210528235025111373"</f>
        <v>299520210528235025111373</v>
      </c>
      <c r="C887" s="5" t="s">
        <v>7</v>
      </c>
      <c r="D887" s="5" t="str">
        <f>"周伟娥"</f>
        <v>周伟娥</v>
      </c>
      <c r="E887" s="5" t="str">
        <f t="shared" si="18"/>
        <v>女</v>
      </c>
    </row>
    <row r="888" spans="1:5" ht="30" customHeight="1">
      <c r="A888" s="5">
        <v>886</v>
      </c>
      <c r="B888" s="5" t="str">
        <f>"299520210528235036111374"</f>
        <v>299520210528235036111374</v>
      </c>
      <c r="C888" s="5" t="s">
        <v>7</v>
      </c>
      <c r="D888" s="5" t="str">
        <f>"陈蕾"</f>
        <v>陈蕾</v>
      </c>
      <c r="E888" s="5" t="str">
        <f t="shared" si="18"/>
        <v>女</v>
      </c>
    </row>
    <row r="889" spans="1:5" ht="30" customHeight="1">
      <c r="A889" s="5">
        <v>887</v>
      </c>
      <c r="B889" s="5" t="str">
        <f>"299520210528235743111376"</f>
        <v>299520210528235743111376</v>
      </c>
      <c r="C889" s="5" t="s">
        <v>7</v>
      </c>
      <c r="D889" s="5" t="str">
        <f>"陈登娜"</f>
        <v>陈登娜</v>
      </c>
      <c r="E889" s="5" t="str">
        <f t="shared" si="18"/>
        <v>女</v>
      </c>
    </row>
    <row r="890" spans="1:5" ht="30" customHeight="1">
      <c r="A890" s="5">
        <v>888</v>
      </c>
      <c r="B890" s="5" t="str">
        <f>"299520210528235745111377"</f>
        <v>299520210528235745111377</v>
      </c>
      <c r="C890" s="5" t="s">
        <v>7</v>
      </c>
      <c r="D890" s="5" t="str">
        <f>"周慧"</f>
        <v>周慧</v>
      </c>
      <c r="E890" s="5" t="str">
        <f t="shared" si="18"/>
        <v>女</v>
      </c>
    </row>
    <row r="891" spans="1:5" ht="30" customHeight="1">
      <c r="A891" s="5">
        <v>889</v>
      </c>
      <c r="B891" s="5" t="str">
        <f>"299520210529000426111380"</f>
        <v>299520210529000426111380</v>
      </c>
      <c r="C891" s="5" t="s">
        <v>7</v>
      </c>
      <c r="D891" s="5" t="str">
        <f>"郑雅云"</f>
        <v>郑雅云</v>
      </c>
      <c r="E891" s="5" t="str">
        <f t="shared" si="18"/>
        <v>女</v>
      </c>
    </row>
    <row r="892" spans="1:5" ht="30" customHeight="1">
      <c r="A892" s="5">
        <v>890</v>
      </c>
      <c r="B892" s="5" t="str">
        <f>"299520210529001838111383"</f>
        <v>299520210529001838111383</v>
      </c>
      <c r="C892" s="5" t="s">
        <v>7</v>
      </c>
      <c r="D892" s="5" t="str">
        <f>"王小妹"</f>
        <v>王小妹</v>
      </c>
      <c r="E892" s="5" t="str">
        <f t="shared" si="18"/>
        <v>女</v>
      </c>
    </row>
    <row r="893" spans="1:5" ht="30" customHeight="1">
      <c r="A893" s="5">
        <v>891</v>
      </c>
      <c r="B893" s="5" t="str">
        <f>"299520210529002359111385"</f>
        <v>299520210529002359111385</v>
      </c>
      <c r="C893" s="5" t="s">
        <v>7</v>
      </c>
      <c r="D893" s="5" t="str">
        <f>"林霞"</f>
        <v>林霞</v>
      </c>
      <c r="E893" s="5" t="str">
        <f t="shared" si="18"/>
        <v>女</v>
      </c>
    </row>
    <row r="894" spans="1:5" ht="30" customHeight="1">
      <c r="A894" s="5">
        <v>892</v>
      </c>
      <c r="B894" s="5" t="str">
        <f>"299520210529002657111386"</f>
        <v>299520210529002657111386</v>
      </c>
      <c r="C894" s="5" t="s">
        <v>7</v>
      </c>
      <c r="D894" s="5" t="str">
        <f>"王沙"</f>
        <v>王沙</v>
      </c>
      <c r="E894" s="5" t="str">
        <f t="shared" si="18"/>
        <v>女</v>
      </c>
    </row>
    <row r="895" spans="1:5" ht="30" customHeight="1">
      <c r="A895" s="5">
        <v>893</v>
      </c>
      <c r="B895" s="5" t="str">
        <f>"299520210529003852111391"</f>
        <v>299520210529003852111391</v>
      </c>
      <c r="C895" s="5" t="s">
        <v>7</v>
      </c>
      <c r="D895" s="5" t="str">
        <f>"梁丽颖"</f>
        <v>梁丽颖</v>
      </c>
      <c r="E895" s="5" t="str">
        <f t="shared" si="18"/>
        <v>女</v>
      </c>
    </row>
    <row r="896" spans="1:5" ht="30" customHeight="1">
      <c r="A896" s="5">
        <v>894</v>
      </c>
      <c r="B896" s="5" t="str">
        <f>"299520210529004930111393"</f>
        <v>299520210529004930111393</v>
      </c>
      <c r="C896" s="5" t="s">
        <v>7</v>
      </c>
      <c r="D896" s="5" t="str">
        <f>"韩笛"</f>
        <v>韩笛</v>
      </c>
      <c r="E896" s="5" t="str">
        <f t="shared" si="18"/>
        <v>女</v>
      </c>
    </row>
    <row r="897" spans="1:5" ht="30" customHeight="1">
      <c r="A897" s="5">
        <v>895</v>
      </c>
      <c r="B897" s="5" t="str">
        <f>"299520210529011755111398"</f>
        <v>299520210529011755111398</v>
      </c>
      <c r="C897" s="5" t="s">
        <v>7</v>
      </c>
      <c r="D897" s="5" t="str">
        <f>"黄惠"</f>
        <v>黄惠</v>
      </c>
      <c r="E897" s="5" t="str">
        <f t="shared" si="18"/>
        <v>女</v>
      </c>
    </row>
    <row r="898" spans="1:5" ht="30" customHeight="1">
      <c r="A898" s="5">
        <v>896</v>
      </c>
      <c r="B898" s="5" t="str">
        <f>"299520210529063525111401"</f>
        <v>299520210529063525111401</v>
      </c>
      <c r="C898" s="5" t="s">
        <v>7</v>
      </c>
      <c r="D898" s="5" t="str">
        <f>"陈玉密"</f>
        <v>陈玉密</v>
      </c>
      <c r="E898" s="5" t="str">
        <f t="shared" si="18"/>
        <v>女</v>
      </c>
    </row>
    <row r="899" spans="1:5" ht="30" customHeight="1">
      <c r="A899" s="5">
        <v>897</v>
      </c>
      <c r="B899" s="5" t="str">
        <f>"299520210529080947111412"</f>
        <v>299520210529080947111412</v>
      </c>
      <c r="C899" s="5" t="s">
        <v>7</v>
      </c>
      <c r="D899" s="5" t="str">
        <f>"张桂梅"</f>
        <v>张桂梅</v>
      </c>
      <c r="E899" s="5" t="str">
        <f t="shared" si="18"/>
        <v>女</v>
      </c>
    </row>
    <row r="900" spans="1:5" ht="30" customHeight="1">
      <c r="A900" s="5">
        <v>898</v>
      </c>
      <c r="B900" s="5" t="str">
        <f>"299520210529081304111414"</f>
        <v>299520210529081304111414</v>
      </c>
      <c r="C900" s="5" t="s">
        <v>7</v>
      </c>
      <c r="D900" s="5" t="str">
        <f>"周沫"</f>
        <v>周沫</v>
      </c>
      <c r="E900" s="5" t="str">
        <f t="shared" si="18"/>
        <v>女</v>
      </c>
    </row>
    <row r="901" spans="1:5" ht="30" customHeight="1">
      <c r="A901" s="5">
        <v>899</v>
      </c>
      <c r="B901" s="5" t="str">
        <f>"299520210529084623111425"</f>
        <v>299520210529084623111425</v>
      </c>
      <c r="C901" s="5" t="s">
        <v>7</v>
      </c>
      <c r="D901" s="5" t="str">
        <f>"韦乔镄"</f>
        <v>韦乔镄</v>
      </c>
      <c r="E901" s="5" t="str">
        <f t="shared" si="18"/>
        <v>女</v>
      </c>
    </row>
    <row r="902" spans="1:5" ht="30" customHeight="1">
      <c r="A902" s="5">
        <v>900</v>
      </c>
      <c r="B902" s="5" t="str">
        <f>"299520210529100320111465"</f>
        <v>299520210529100320111465</v>
      </c>
      <c r="C902" s="5" t="s">
        <v>7</v>
      </c>
      <c r="D902" s="5" t="str">
        <f>"钟雪丹"</f>
        <v>钟雪丹</v>
      </c>
      <c r="E902" s="5" t="str">
        <f t="shared" si="18"/>
        <v>女</v>
      </c>
    </row>
    <row r="903" spans="1:5" ht="30" customHeight="1">
      <c r="A903" s="5">
        <v>901</v>
      </c>
      <c r="B903" s="5" t="str">
        <f>"299520210529101305111473"</f>
        <v>299520210529101305111473</v>
      </c>
      <c r="C903" s="5" t="s">
        <v>7</v>
      </c>
      <c r="D903" s="5" t="str">
        <f>"符少敏"</f>
        <v>符少敏</v>
      </c>
      <c r="E903" s="5" t="str">
        <f t="shared" si="18"/>
        <v>女</v>
      </c>
    </row>
    <row r="904" spans="1:5" ht="30" customHeight="1">
      <c r="A904" s="5">
        <v>902</v>
      </c>
      <c r="B904" s="5" t="str">
        <f>"299520210529102529111486"</f>
        <v>299520210529102529111486</v>
      </c>
      <c r="C904" s="5" t="s">
        <v>7</v>
      </c>
      <c r="D904" s="5" t="str">
        <f>"郭荣兰"</f>
        <v>郭荣兰</v>
      </c>
      <c r="E904" s="5" t="str">
        <f t="shared" si="18"/>
        <v>女</v>
      </c>
    </row>
    <row r="905" spans="1:5" ht="30" customHeight="1">
      <c r="A905" s="5">
        <v>903</v>
      </c>
      <c r="B905" s="5" t="str">
        <f>"299520210529103115111492"</f>
        <v>299520210529103115111492</v>
      </c>
      <c r="C905" s="5" t="s">
        <v>7</v>
      </c>
      <c r="D905" s="5" t="str">
        <f>"杨忠洁"</f>
        <v>杨忠洁</v>
      </c>
      <c r="E905" s="5" t="str">
        <f t="shared" si="18"/>
        <v>女</v>
      </c>
    </row>
    <row r="906" spans="1:5" ht="30" customHeight="1">
      <c r="A906" s="5">
        <v>904</v>
      </c>
      <c r="B906" s="5" t="str">
        <f>"299520210529104655111513"</f>
        <v>299520210529104655111513</v>
      </c>
      <c r="C906" s="5" t="s">
        <v>7</v>
      </c>
      <c r="D906" s="5" t="str">
        <f>"吉财丽"</f>
        <v>吉财丽</v>
      </c>
      <c r="E906" s="5" t="str">
        <f t="shared" si="18"/>
        <v>女</v>
      </c>
    </row>
    <row r="907" spans="1:5" ht="30" customHeight="1">
      <c r="A907" s="5">
        <v>905</v>
      </c>
      <c r="B907" s="5" t="str">
        <f>"299520210529104845111515"</f>
        <v>299520210529104845111515</v>
      </c>
      <c r="C907" s="5" t="s">
        <v>7</v>
      </c>
      <c r="D907" s="5" t="str">
        <f>"邓李娇"</f>
        <v>邓李娇</v>
      </c>
      <c r="E907" s="5" t="str">
        <f t="shared" si="18"/>
        <v>女</v>
      </c>
    </row>
    <row r="908" spans="1:5" ht="30" customHeight="1">
      <c r="A908" s="5">
        <v>906</v>
      </c>
      <c r="B908" s="5" t="str">
        <f>"299520210529105555111522"</f>
        <v>299520210529105555111522</v>
      </c>
      <c r="C908" s="5" t="s">
        <v>7</v>
      </c>
      <c r="D908" s="5" t="str">
        <f>"吴小莹"</f>
        <v>吴小莹</v>
      </c>
      <c r="E908" s="5" t="str">
        <f t="shared" si="18"/>
        <v>女</v>
      </c>
    </row>
    <row r="909" spans="1:5" ht="30" customHeight="1">
      <c r="A909" s="5">
        <v>907</v>
      </c>
      <c r="B909" s="5" t="str">
        <f>"299520210529105857111524"</f>
        <v>299520210529105857111524</v>
      </c>
      <c r="C909" s="5" t="s">
        <v>7</v>
      </c>
      <c r="D909" s="5" t="str">
        <f>"陈荣净"</f>
        <v>陈荣净</v>
      </c>
      <c r="E909" s="5" t="str">
        <f t="shared" si="18"/>
        <v>女</v>
      </c>
    </row>
    <row r="910" spans="1:5" ht="30" customHeight="1">
      <c r="A910" s="5">
        <v>908</v>
      </c>
      <c r="B910" s="5" t="str">
        <f>"299520210529110234111528"</f>
        <v>299520210529110234111528</v>
      </c>
      <c r="C910" s="5" t="s">
        <v>7</v>
      </c>
      <c r="D910" s="5" t="str">
        <f>"林选姑"</f>
        <v>林选姑</v>
      </c>
      <c r="E910" s="5" t="str">
        <f t="shared" si="18"/>
        <v>女</v>
      </c>
    </row>
    <row r="911" spans="1:5" ht="30" customHeight="1">
      <c r="A911" s="5">
        <v>909</v>
      </c>
      <c r="B911" s="5" t="str">
        <f>"299520210529111140111537"</f>
        <v>299520210529111140111537</v>
      </c>
      <c r="C911" s="5" t="s">
        <v>7</v>
      </c>
      <c r="D911" s="5" t="str">
        <f>"陈春萍"</f>
        <v>陈春萍</v>
      </c>
      <c r="E911" s="5" t="str">
        <f t="shared" si="18"/>
        <v>女</v>
      </c>
    </row>
    <row r="912" spans="1:5" ht="30" customHeight="1">
      <c r="A912" s="5">
        <v>910</v>
      </c>
      <c r="B912" s="5" t="str">
        <f>"299520210529111950111547"</f>
        <v>299520210529111950111547</v>
      </c>
      <c r="C912" s="5" t="s">
        <v>7</v>
      </c>
      <c r="D912" s="5" t="str">
        <f>"高燕兰"</f>
        <v>高燕兰</v>
      </c>
      <c r="E912" s="5" t="str">
        <f t="shared" si="18"/>
        <v>女</v>
      </c>
    </row>
    <row r="913" spans="1:5" ht="30" customHeight="1">
      <c r="A913" s="5">
        <v>911</v>
      </c>
      <c r="B913" s="5" t="str">
        <f>"299520210529112850111556"</f>
        <v>299520210529112850111556</v>
      </c>
      <c r="C913" s="5" t="s">
        <v>7</v>
      </c>
      <c r="D913" s="5" t="str">
        <f>"王玉妹"</f>
        <v>王玉妹</v>
      </c>
      <c r="E913" s="5" t="str">
        <f t="shared" si="18"/>
        <v>女</v>
      </c>
    </row>
    <row r="914" spans="1:5" ht="30" customHeight="1">
      <c r="A914" s="5">
        <v>912</v>
      </c>
      <c r="B914" s="5" t="str">
        <f>"299520210529112957111559"</f>
        <v>299520210529112957111559</v>
      </c>
      <c r="C914" s="5" t="s">
        <v>7</v>
      </c>
      <c r="D914" s="5" t="str">
        <f>"黎香韵"</f>
        <v>黎香韵</v>
      </c>
      <c r="E914" s="5" t="str">
        <f t="shared" si="18"/>
        <v>女</v>
      </c>
    </row>
    <row r="915" spans="1:5" ht="30" customHeight="1">
      <c r="A915" s="5">
        <v>913</v>
      </c>
      <c r="B915" s="5" t="str">
        <f>"299520210529113244111564"</f>
        <v>299520210529113244111564</v>
      </c>
      <c r="C915" s="5" t="s">
        <v>7</v>
      </c>
      <c r="D915" s="5" t="str">
        <f>"陈冬苗"</f>
        <v>陈冬苗</v>
      </c>
      <c r="E915" s="5" t="str">
        <f t="shared" si="18"/>
        <v>女</v>
      </c>
    </row>
    <row r="916" spans="1:5" ht="30" customHeight="1">
      <c r="A916" s="5">
        <v>914</v>
      </c>
      <c r="B916" s="5" t="str">
        <f>"299520210529113318111565"</f>
        <v>299520210529113318111565</v>
      </c>
      <c r="C916" s="5" t="s">
        <v>7</v>
      </c>
      <c r="D916" s="5" t="str">
        <f>"林香巽"</f>
        <v>林香巽</v>
      </c>
      <c r="E916" s="5" t="str">
        <f t="shared" si="18"/>
        <v>女</v>
      </c>
    </row>
    <row r="917" spans="1:5" ht="30" customHeight="1">
      <c r="A917" s="5">
        <v>915</v>
      </c>
      <c r="B917" s="5" t="str">
        <f>"299520210529114052111571"</f>
        <v>299520210529114052111571</v>
      </c>
      <c r="C917" s="5" t="s">
        <v>7</v>
      </c>
      <c r="D917" s="5" t="str">
        <f>"卢梦玉"</f>
        <v>卢梦玉</v>
      </c>
      <c r="E917" s="5" t="str">
        <f t="shared" si="18"/>
        <v>女</v>
      </c>
    </row>
    <row r="918" spans="1:5" ht="30" customHeight="1">
      <c r="A918" s="5">
        <v>916</v>
      </c>
      <c r="B918" s="5" t="str">
        <f>"299520210529114117111572"</f>
        <v>299520210529114117111572</v>
      </c>
      <c r="C918" s="5" t="s">
        <v>7</v>
      </c>
      <c r="D918" s="5" t="str">
        <f>"王芝彤"</f>
        <v>王芝彤</v>
      </c>
      <c r="E918" s="5" t="str">
        <f t="shared" si="18"/>
        <v>女</v>
      </c>
    </row>
    <row r="919" spans="1:5" ht="30" customHeight="1">
      <c r="A919" s="5">
        <v>917</v>
      </c>
      <c r="B919" s="5" t="str">
        <f>"299520210529114654111581"</f>
        <v>299520210529114654111581</v>
      </c>
      <c r="C919" s="5" t="s">
        <v>7</v>
      </c>
      <c r="D919" s="5" t="str">
        <f>"高孙芯"</f>
        <v>高孙芯</v>
      </c>
      <c r="E919" s="5" t="str">
        <f t="shared" si="18"/>
        <v>女</v>
      </c>
    </row>
    <row r="920" spans="1:5" ht="30" customHeight="1">
      <c r="A920" s="5">
        <v>918</v>
      </c>
      <c r="B920" s="5" t="str">
        <f>"299520210529115749111587"</f>
        <v>299520210529115749111587</v>
      </c>
      <c r="C920" s="5" t="s">
        <v>7</v>
      </c>
      <c r="D920" s="5" t="str">
        <f>"许明媚"</f>
        <v>许明媚</v>
      </c>
      <c r="E920" s="5" t="str">
        <f t="shared" si="18"/>
        <v>女</v>
      </c>
    </row>
    <row r="921" spans="1:5" ht="30" customHeight="1">
      <c r="A921" s="5">
        <v>919</v>
      </c>
      <c r="B921" s="5" t="str">
        <f>"299520210529120003111588"</f>
        <v>299520210529120003111588</v>
      </c>
      <c r="C921" s="5" t="s">
        <v>7</v>
      </c>
      <c r="D921" s="5" t="str">
        <f>"黄晓雅"</f>
        <v>黄晓雅</v>
      </c>
      <c r="E921" s="5" t="str">
        <f t="shared" si="18"/>
        <v>女</v>
      </c>
    </row>
    <row r="922" spans="1:5" ht="30" customHeight="1">
      <c r="A922" s="5">
        <v>920</v>
      </c>
      <c r="B922" s="5" t="str">
        <f>"299520210529123202111611"</f>
        <v>299520210529123202111611</v>
      </c>
      <c r="C922" s="5" t="s">
        <v>7</v>
      </c>
      <c r="D922" s="5" t="str">
        <f>"林天妍"</f>
        <v>林天妍</v>
      </c>
      <c r="E922" s="5" t="str">
        <f t="shared" si="18"/>
        <v>女</v>
      </c>
    </row>
    <row r="923" spans="1:5" ht="30" customHeight="1">
      <c r="A923" s="5">
        <v>921</v>
      </c>
      <c r="B923" s="5" t="str">
        <f>"299520210529123827111613"</f>
        <v>299520210529123827111613</v>
      </c>
      <c r="C923" s="5" t="s">
        <v>7</v>
      </c>
      <c r="D923" s="5" t="str">
        <f>"张秋爱"</f>
        <v>张秋爱</v>
      </c>
      <c r="E923" s="5" t="str">
        <f t="shared" si="18"/>
        <v>女</v>
      </c>
    </row>
    <row r="924" spans="1:5" ht="30" customHeight="1">
      <c r="A924" s="5">
        <v>922</v>
      </c>
      <c r="B924" s="5" t="str">
        <f>"299520210529124727111619"</f>
        <v>299520210529124727111619</v>
      </c>
      <c r="C924" s="5" t="s">
        <v>7</v>
      </c>
      <c r="D924" s="5" t="str">
        <f>"牛学玲"</f>
        <v>牛学玲</v>
      </c>
      <c r="E924" s="5" t="str">
        <f t="shared" si="18"/>
        <v>女</v>
      </c>
    </row>
    <row r="925" spans="1:5" ht="30" customHeight="1">
      <c r="A925" s="5">
        <v>923</v>
      </c>
      <c r="B925" s="5" t="str">
        <f>"299520210529125531111622"</f>
        <v>299520210529125531111622</v>
      </c>
      <c r="C925" s="5" t="s">
        <v>7</v>
      </c>
      <c r="D925" s="5" t="str">
        <f>"吴喜芳"</f>
        <v>吴喜芳</v>
      </c>
      <c r="E925" s="5" t="str">
        <f t="shared" si="18"/>
        <v>女</v>
      </c>
    </row>
    <row r="926" spans="1:5" ht="30" customHeight="1">
      <c r="A926" s="5">
        <v>924</v>
      </c>
      <c r="B926" s="5" t="str">
        <f>"299520210529130007111625"</f>
        <v>299520210529130007111625</v>
      </c>
      <c r="C926" s="5" t="s">
        <v>7</v>
      </c>
      <c r="D926" s="5" t="str">
        <f>"李高英"</f>
        <v>李高英</v>
      </c>
      <c r="E926" s="5" t="str">
        <f t="shared" si="18"/>
        <v>女</v>
      </c>
    </row>
    <row r="927" spans="1:5" ht="30" customHeight="1">
      <c r="A927" s="5">
        <v>925</v>
      </c>
      <c r="B927" s="5" t="str">
        <f>"299520210529130415111628"</f>
        <v>299520210529130415111628</v>
      </c>
      <c r="C927" s="5" t="s">
        <v>7</v>
      </c>
      <c r="D927" s="5" t="str">
        <f>"黎欣"</f>
        <v>黎欣</v>
      </c>
      <c r="E927" s="5" t="str">
        <f t="shared" si="18"/>
        <v>女</v>
      </c>
    </row>
    <row r="928" spans="1:5" ht="30" customHeight="1">
      <c r="A928" s="5">
        <v>926</v>
      </c>
      <c r="B928" s="5" t="str">
        <f>"299520210529130856111631"</f>
        <v>299520210529130856111631</v>
      </c>
      <c r="C928" s="5" t="s">
        <v>7</v>
      </c>
      <c r="D928" s="5" t="str">
        <f>"谢景益"</f>
        <v>谢景益</v>
      </c>
      <c r="E928" s="5" t="str">
        <f t="shared" si="18"/>
        <v>女</v>
      </c>
    </row>
    <row r="929" spans="1:5" ht="30" customHeight="1">
      <c r="A929" s="5">
        <v>927</v>
      </c>
      <c r="B929" s="5" t="str">
        <f>"299520210529132128111645"</f>
        <v>299520210529132128111645</v>
      </c>
      <c r="C929" s="5" t="s">
        <v>7</v>
      </c>
      <c r="D929" s="5" t="str">
        <f>"曹金"</f>
        <v>曹金</v>
      </c>
      <c r="E929" s="5" t="str">
        <f t="shared" si="18"/>
        <v>女</v>
      </c>
    </row>
    <row r="930" spans="1:5" ht="30" customHeight="1">
      <c r="A930" s="5">
        <v>928</v>
      </c>
      <c r="B930" s="5" t="str">
        <f>"299520210529132203111646"</f>
        <v>299520210529132203111646</v>
      </c>
      <c r="C930" s="5" t="s">
        <v>7</v>
      </c>
      <c r="D930" s="5" t="str">
        <f>"李桂美"</f>
        <v>李桂美</v>
      </c>
      <c r="E930" s="5" t="str">
        <f t="shared" si="18"/>
        <v>女</v>
      </c>
    </row>
    <row r="931" spans="1:5" ht="30" customHeight="1">
      <c r="A931" s="5">
        <v>929</v>
      </c>
      <c r="B931" s="5" t="str">
        <f>"299520210529133316111654"</f>
        <v>299520210529133316111654</v>
      </c>
      <c r="C931" s="5" t="s">
        <v>7</v>
      </c>
      <c r="D931" s="5" t="str">
        <f>"陈玉"</f>
        <v>陈玉</v>
      </c>
      <c r="E931" s="5" t="str">
        <f t="shared" si="18"/>
        <v>女</v>
      </c>
    </row>
    <row r="932" spans="1:5" ht="30" customHeight="1">
      <c r="A932" s="5">
        <v>930</v>
      </c>
      <c r="B932" s="5" t="str">
        <f>"299520210529135427111666"</f>
        <v>299520210529135427111666</v>
      </c>
      <c r="C932" s="5" t="s">
        <v>7</v>
      </c>
      <c r="D932" s="5" t="str">
        <f>"蔡丽兰"</f>
        <v>蔡丽兰</v>
      </c>
      <c r="E932" s="5" t="str">
        <f t="shared" si="18"/>
        <v>女</v>
      </c>
    </row>
    <row r="933" spans="1:5" ht="30" customHeight="1">
      <c r="A933" s="5">
        <v>931</v>
      </c>
      <c r="B933" s="5" t="str">
        <f>"299520210529140550111674"</f>
        <v>299520210529140550111674</v>
      </c>
      <c r="C933" s="5" t="s">
        <v>7</v>
      </c>
      <c r="D933" s="5" t="str">
        <f>"羊笑莹"</f>
        <v>羊笑莹</v>
      </c>
      <c r="E933" s="5" t="str">
        <f t="shared" si="18"/>
        <v>女</v>
      </c>
    </row>
    <row r="934" spans="1:5" ht="30" customHeight="1">
      <c r="A934" s="5">
        <v>932</v>
      </c>
      <c r="B934" s="5" t="str">
        <f>"299520210529141403111676"</f>
        <v>299520210529141403111676</v>
      </c>
      <c r="C934" s="5" t="s">
        <v>7</v>
      </c>
      <c r="D934" s="5" t="str">
        <f>"王秀菊"</f>
        <v>王秀菊</v>
      </c>
      <c r="E934" s="5" t="str">
        <f aca="true" t="shared" si="19" ref="E934:E997">"女"</f>
        <v>女</v>
      </c>
    </row>
    <row r="935" spans="1:5" ht="30" customHeight="1">
      <c r="A935" s="5">
        <v>933</v>
      </c>
      <c r="B935" s="5" t="str">
        <f>"299520210529143201111684"</f>
        <v>299520210529143201111684</v>
      </c>
      <c r="C935" s="5" t="s">
        <v>7</v>
      </c>
      <c r="D935" s="5" t="str">
        <f>"郭芯伶"</f>
        <v>郭芯伶</v>
      </c>
      <c r="E935" s="5" t="str">
        <f t="shared" si="19"/>
        <v>女</v>
      </c>
    </row>
    <row r="936" spans="1:5" ht="30" customHeight="1">
      <c r="A936" s="5">
        <v>934</v>
      </c>
      <c r="B936" s="5" t="str">
        <f>"299520210529144237111686"</f>
        <v>299520210529144237111686</v>
      </c>
      <c r="C936" s="5" t="s">
        <v>7</v>
      </c>
      <c r="D936" s="5" t="str">
        <f>"符秋婷"</f>
        <v>符秋婷</v>
      </c>
      <c r="E936" s="5" t="str">
        <f t="shared" si="19"/>
        <v>女</v>
      </c>
    </row>
    <row r="937" spans="1:5" ht="30" customHeight="1">
      <c r="A937" s="5">
        <v>935</v>
      </c>
      <c r="B937" s="5" t="str">
        <f>"299520210529150828111698"</f>
        <v>299520210529150828111698</v>
      </c>
      <c r="C937" s="5" t="s">
        <v>7</v>
      </c>
      <c r="D937" s="5" t="str">
        <f>"林原"</f>
        <v>林原</v>
      </c>
      <c r="E937" s="5" t="str">
        <f t="shared" si="19"/>
        <v>女</v>
      </c>
    </row>
    <row r="938" spans="1:5" ht="30" customHeight="1">
      <c r="A938" s="5">
        <v>936</v>
      </c>
      <c r="B938" s="5" t="str">
        <f>"299520210529154747111726"</f>
        <v>299520210529154747111726</v>
      </c>
      <c r="C938" s="5" t="s">
        <v>7</v>
      </c>
      <c r="D938" s="5" t="str">
        <f>"黄启妹"</f>
        <v>黄启妹</v>
      </c>
      <c r="E938" s="5" t="str">
        <f t="shared" si="19"/>
        <v>女</v>
      </c>
    </row>
    <row r="939" spans="1:5" ht="30" customHeight="1">
      <c r="A939" s="5">
        <v>937</v>
      </c>
      <c r="B939" s="5" t="str">
        <f>"299520210529154920111727"</f>
        <v>299520210529154920111727</v>
      </c>
      <c r="C939" s="5" t="s">
        <v>7</v>
      </c>
      <c r="D939" s="5" t="str">
        <f>"王小倩"</f>
        <v>王小倩</v>
      </c>
      <c r="E939" s="5" t="str">
        <f t="shared" si="19"/>
        <v>女</v>
      </c>
    </row>
    <row r="940" spans="1:5" ht="30" customHeight="1">
      <c r="A940" s="5">
        <v>938</v>
      </c>
      <c r="B940" s="5" t="str">
        <f>"299520210529161340111741"</f>
        <v>299520210529161340111741</v>
      </c>
      <c r="C940" s="5" t="s">
        <v>7</v>
      </c>
      <c r="D940" s="5" t="str">
        <f>"陈颖"</f>
        <v>陈颖</v>
      </c>
      <c r="E940" s="5" t="str">
        <f t="shared" si="19"/>
        <v>女</v>
      </c>
    </row>
    <row r="941" spans="1:5" ht="30" customHeight="1">
      <c r="A941" s="5">
        <v>939</v>
      </c>
      <c r="B941" s="5" t="str">
        <f>"299520210529170239111770"</f>
        <v>299520210529170239111770</v>
      </c>
      <c r="C941" s="5" t="s">
        <v>7</v>
      </c>
      <c r="D941" s="5" t="str">
        <f>"林春梅"</f>
        <v>林春梅</v>
      </c>
      <c r="E941" s="5" t="str">
        <f t="shared" si="19"/>
        <v>女</v>
      </c>
    </row>
    <row r="942" spans="1:5" ht="30" customHeight="1">
      <c r="A942" s="5">
        <v>940</v>
      </c>
      <c r="B942" s="5" t="str">
        <f>"299520210529170555111772"</f>
        <v>299520210529170555111772</v>
      </c>
      <c r="C942" s="5" t="s">
        <v>7</v>
      </c>
      <c r="D942" s="5" t="str">
        <f>"李莹莹"</f>
        <v>李莹莹</v>
      </c>
      <c r="E942" s="5" t="str">
        <f t="shared" si="19"/>
        <v>女</v>
      </c>
    </row>
    <row r="943" spans="1:5" ht="30" customHeight="1">
      <c r="A943" s="5">
        <v>941</v>
      </c>
      <c r="B943" s="5" t="str">
        <f>"299520210529171133111776"</f>
        <v>299520210529171133111776</v>
      </c>
      <c r="C943" s="5" t="s">
        <v>7</v>
      </c>
      <c r="D943" s="5" t="str">
        <f>"林慧莹"</f>
        <v>林慧莹</v>
      </c>
      <c r="E943" s="5" t="str">
        <f t="shared" si="19"/>
        <v>女</v>
      </c>
    </row>
    <row r="944" spans="1:5" ht="30" customHeight="1">
      <c r="A944" s="5">
        <v>942</v>
      </c>
      <c r="B944" s="5" t="str">
        <f>"299520210529172024111783"</f>
        <v>299520210529172024111783</v>
      </c>
      <c r="C944" s="5" t="s">
        <v>7</v>
      </c>
      <c r="D944" s="5" t="str">
        <f>"苏秀香"</f>
        <v>苏秀香</v>
      </c>
      <c r="E944" s="5" t="str">
        <f t="shared" si="19"/>
        <v>女</v>
      </c>
    </row>
    <row r="945" spans="1:5" ht="30" customHeight="1">
      <c r="A945" s="5">
        <v>943</v>
      </c>
      <c r="B945" s="5" t="str">
        <f>"299520210529175935111802"</f>
        <v>299520210529175935111802</v>
      </c>
      <c r="C945" s="5" t="s">
        <v>7</v>
      </c>
      <c r="D945" s="5" t="str">
        <f>"陈晴"</f>
        <v>陈晴</v>
      </c>
      <c r="E945" s="5" t="str">
        <f t="shared" si="19"/>
        <v>女</v>
      </c>
    </row>
    <row r="946" spans="1:5" ht="30" customHeight="1">
      <c r="A946" s="5">
        <v>944</v>
      </c>
      <c r="B946" s="5" t="str">
        <f>"299520210529182034111814"</f>
        <v>299520210529182034111814</v>
      </c>
      <c r="C946" s="5" t="s">
        <v>7</v>
      </c>
      <c r="D946" s="5" t="str">
        <f>"麦祖妃"</f>
        <v>麦祖妃</v>
      </c>
      <c r="E946" s="5" t="str">
        <f t="shared" si="19"/>
        <v>女</v>
      </c>
    </row>
    <row r="947" spans="1:5" ht="30" customHeight="1">
      <c r="A947" s="5">
        <v>945</v>
      </c>
      <c r="B947" s="5" t="str">
        <f>"299520210529183401111825"</f>
        <v>299520210529183401111825</v>
      </c>
      <c r="C947" s="5" t="s">
        <v>7</v>
      </c>
      <c r="D947" s="5" t="str">
        <f>"王文燕"</f>
        <v>王文燕</v>
      </c>
      <c r="E947" s="5" t="str">
        <f t="shared" si="19"/>
        <v>女</v>
      </c>
    </row>
    <row r="948" spans="1:5" ht="30" customHeight="1">
      <c r="A948" s="5">
        <v>946</v>
      </c>
      <c r="B948" s="5" t="str">
        <f>"299520210529184625111829"</f>
        <v>299520210529184625111829</v>
      </c>
      <c r="C948" s="5" t="s">
        <v>7</v>
      </c>
      <c r="D948" s="5" t="str">
        <f>"王君"</f>
        <v>王君</v>
      </c>
      <c r="E948" s="5" t="str">
        <f t="shared" si="19"/>
        <v>女</v>
      </c>
    </row>
    <row r="949" spans="1:5" ht="30" customHeight="1">
      <c r="A949" s="5">
        <v>947</v>
      </c>
      <c r="B949" s="5" t="str">
        <f>"299520210529185428111832"</f>
        <v>299520210529185428111832</v>
      </c>
      <c r="C949" s="5" t="s">
        <v>7</v>
      </c>
      <c r="D949" s="5" t="str">
        <f>"吴娟"</f>
        <v>吴娟</v>
      </c>
      <c r="E949" s="5" t="str">
        <f t="shared" si="19"/>
        <v>女</v>
      </c>
    </row>
    <row r="950" spans="1:5" ht="30" customHeight="1">
      <c r="A950" s="5">
        <v>948</v>
      </c>
      <c r="B950" s="5" t="str">
        <f>"299520210529192749111841"</f>
        <v>299520210529192749111841</v>
      </c>
      <c r="C950" s="5" t="s">
        <v>7</v>
      </c>
      <c r="D950" s="5" t="str">
        <f>"王晶"</f>
        <v>王晶</v>
      </c>
      <c r="E950" s="5" t="str">
        <f t="shared" si="19"/>
        <v>女</v>
      </c>
    </row>
    <row r="951" spans="1:5" ht="30" customHeight="1">
      <c r="A951" s="5">
        <v>949</v>
      </c>
      <c r="B951" s="5" t="str">
        <f>"299520210529192813111842"</f>
        <v>299520210529192813111842</v>
      </c>
      <c r="C951" s="5" t="s">
        <v>7</v>
      </c>
      <c r="D951" s="5" t="str">
        <f>"蔡惠羚"</f>
        <v>蔡惠羚</v>
      </c>
      <c r="E951" s="5" t="str">
        <f t="shared" si="19"/>
        <v>女</v>
      </c>
    </row>
    <row r="952" spans="1:5" ht="30" customHeight="1">
      <c r="A952" s="5">
        <v>950</v>
      </c>
      <c r="B952" s="5" t="str">
        <f>"299520210529192934111844"</f>
        <v>299520210529192934111844</v>
      </c>
      <c r="C952" s="5" t="s">
        <v>7</v>
      </c>
      <c r="D952" s="5" t="str">
        <f>"丁裕欢"</f>
        <v>丁裕欢</v>
      </c>
      <c r="E952" s="5" t="str">
        <f t="shared" si="19"/>
        <v>女</v>
      </c>
    </row>
    <row r="953" spans="1:5" ht="30" customHeight="1">
      <c r="A953" s="5">
        <v>951</v>
      </c>
      <c r="B953" s="5" t="str">
        <f>"299520210529195117111854"</f>
        <v>299520210529195117111854</v>
      </c>
      <c r="C953" s="5" t="s">
        <v>7</v>
      </c>
      <c r="D953" s="5" t="str">
        <f>"周惠琴"</f>
        <v>周惠琴</v>
      </c>
      <c r="E953" s="5" t="str">
        <f t="shared" si="19"/>
        <v>女</v>
      </c>
    </row>
    <row r="954" spans="1:5" ht="30" customHeight="1">
      <c r="A954" s="5">
        <v>952</v>
      </c>
      <c r="B954" s="5" t="str">
        <f>"299520210529200640111864"</f>
        <v>299520210529200640111864</v>
      </c>
      <c r="C954" s="5" t="s">
        <v>7</v>
      </c>
      <c r="D954" s="5" t="str">
        <f>"符泰乐"</f>
        <v>符泰乐</v>
      </c>
      <c r="E954" s="5" t="str">
        <f t="shared" si="19"/>
        <v>女</v>
      </c>
    </row>
    <row r="955" spans="1:5" ht="30" customHeight="1">
      <c r="A955" s="5">
        <v>953</v>
      </c>
      <c r="B955" s="5" t="str">
        <f>"299520210529200853111867"</f>
        <v>299520210529200853111867</v>
      </c>
      <c r="C955" s="5" t="s">
        <v>7</v>
      </c>
      <c r="D955" s="5" t="str">
        <f>"钟学露"</f>
        <v>钟学露</v>
      </c>
      <c r="E955" s="5" t="str">
        <f t="shared" si="19"/>
        <v>女</v>
      </c>
    </row>
    <row r="956" spans="1:5" ht="30" customHeight="1">
      <c r="A956" s="5">
        <v>954</v>
      </c>
      <c r="B956" s="5" t="str">
        <f>"299520210529200938111868"</f>
        <v>299520210529200938111868</v>
      </c>
      <c r="C956" s="5" t="s">
        <v>7</v>
      </c>
      <c r="D956" s="5" t="str">
        <f>"唐娟"</f>
        <v>唐娟</v>
      </c>
      <c r="E956" s="5" t="str">
        <f t="shared" si="19"/>
        <v>女</v>
      </c>
    </row>
    <row r="957" spans="1:5" ht="30" customHeight="1">
      <c r="A957" s="5">
        <v>955</v>
      </c>
      <c r="B957" s="5" t="str">
        <f>"299520210529201600111875"</f>
        <v>299520210529201600111875</v>
      </c>
      <c r="C957" s="5" t="s">
        <v>7</v>
      </c>
      <c r="D957" s="5" t="str">
        <f>"蔡平超"</f>
        <v>蔡平超</v>
      </c>
      <c r="E957" s="5" t="str">
        <f t="shared" si="19"/>
        <v>女</v>
      </c>
    </row>
    <row r="958" spans="1:5" ht="30" customHeight="1">
      <c r="A958" s="5">
        <v>956</v>
      </c>
      <c r="B958" s="5" t="str">
        <f>"299520210529202843111881"</f>
        <v>299520210529202843111881</v>
      </c>
      <c r="C958" s="5" t="s">
        <v>7</v>
      </c>
      <c r="D958" s="5" t="str">
        <f>"邓燕芳"</f>
        <v>邓燕芳</v>
      </c>
      <c r="E958" s="5" t="str">
        <f t="shared" si="19"/>
        <v>女</v>
      </c>
    </row>
    <row r="959" spans="1:5" ht="30" customHeight="1">
      <c r="A959" s="5">
        <v>957</v>
      </c>
      <c r="B959" s="5" t="str">
        <f>"299520210529203143111884"</f>
        <v>299520210529203143111884</v>
      </c>
      <c r="C959" s="5" t="s">
        <v>7</v>
      </c>
      <c r="D959" s="5" t="str">
        <f>"钟浩瑜"</f>
        <v>钟浩瑜</v>
      </c>
      <c r="E959" s="5" t="str">
        <f t="shared" si="19"/>
        <v>女</v>
      </c>
    </row>
    <row r="960" spans="1:5" ht="30" customHeight="1">
      <c r="A960" s="5">
        <v>958</v>
      </c>
      <c r="B960" s="5" t="str">
        <f>"299520210529204518111886"</f>
        <v>299520210529204518111886</v>
      </c>
      <c r="C960" s="5" t="s">
        <v>7</v>
      </c>
      <c r="D960" s="5" t="str">
        <f>"周海琳"</f>
        <v>周海琳</v>
      </c>
      <c r="E960" s="5" t="str">
        <f t="shared" si="19"/>
        <v>女</v>
      </c>
    </row>
    <row r="961" spans="1:5" ht="30" customHeight="1">
      <c r="A961" s="5">
        <v>959</v>
      </c>
      <c r="B961" s="5" t="str">
        <f>"299520210529210036111892"</f>
        <v>299520210529210036111892</v>
      </c>
      <c r="C961" s="5" t="s">
        <v>7</v>
      </c>
      <c r="D961" s="5" t="str">
        <f>"王周慧"</f>
        <v>王周慧</v>
      </c>
      <c r="E961" s="5" t="str">
        <f t="shared" si="19"/>
        <v>女</v>
      </c>
    </row>
    <row r="962" spans="1:5" ht="30" customHeight="1">
      <c r="A962" s="5">
        <v>960</v>
      </c>
      <c r="B962" s="5" t="str">
        <f>"299520210529210139111894"</f>
        <v>299520210529210139111894</v>
      </c>
      <c r="C962" s="5" t="s">
        <v>7</v>
      </c>
      <c r="D962" s="5" t="str">
        <f>"李明霞"</f>
        <v>李明霞</v>
      </c>
      <c r="E962" s="5" t="str">
        <f t="shared" si="19"/>
        <v>女</v>
      </c>
    </row>
    <row r="963" spans="1:5" ht="30" customHeight="1">
      <c r="A963" s="5">
        <v>961</v>
      </c>
      <c r="B963" s="5" t="str">
        <f>"299520210529210250111897"</f>
        <v>299520210529210250111897</v>
      </c>
      <c r="C963" s="5" t="s">
        <v>7</v>
      </c>
      <c r="D963" s="5" t="str">
        <f>"陈紫"</f>
        <v>陈紫</v>
      </c>
      <c r="E963" s="5" t="str">
        <f t="shared" si="19"/>
        <v>女</v>
      </c>
    </row>
    <row r="964" spans="1:5" ht="30" customHeight="1">
      <c r="A964" s="5">
        <v>962</v>
      </c>
      <c r="B964" s="5" t="str">
        <f>"299520210529210524111898"</f>
        <v>299520210529210524111898</v>
      </c>
      <c r="C964" s="5" t="s">
        <v>7</v>
      </c>
      <c r="D964" s="5" t="str">
        <f>"莫艳菲"</f>
        <v>莫艳菲</v>
      </c>
      <c r="E964" s="5" t="str">
        <f t="shared" si="19"/>
        <v>女</v>
      </c>
    </row>
    <row r="965" spans="1:5" ht="30" customHeight="1">
      <c r="A965" s="5">
        <v>963</v>
      </c>
      <c r="B965" s="5" t="str">
        <f>"299520210529210822111900"</f>
        <v>299520210529210822111900</v>
      </c>
      <c r="C965" s="5" t="s">
        <v>7</v>
      </c>
      <c r="D965" s="5" t="str">
        <f>"苏春丹"</f>
        <v>苏春丹</v>
      </c>
      <c r="E965" s="5" t="str">
        <f t="shared" si="19"/>
        <v>女</v>
      </c>
    </row>
    <row r="966" spans="1:5" ht="30" customHeight="1">
      <c r="A966" s="5">
        <v>964</v>
      </c>
      <c r="B966" s="5" t="str">
        <f>"299520210529212103111911"</f>
        <v>299520210529212103111911</v>
      </c>
      <c r="C966" s="5" t="s">
        <v>7</v>
      </c>
      <c r="D966" s="5" t="str">
        <f>"伍莹艳"</f>
        <v>伍莹艳</v>
      </c>
      <c r="E966" s="5" t="str">
        <f t="shared" si="19"/>
        <v>女</v>
      </c>
    </row>
    <row r="967" spans="1:5" ht="30" customHeight="1">
      <c r="A967" s="5">
        <v>965</v>
      </c>
      <c r="B967" s="5" t="str">
        <f>"299520210529212722111918"</f>
        <v>299520210529212722111918</v>
      </c>
      <c r="C967" s="5" t="s">
        <v>7</v>
      </c>
      <c r="D967" s="5" t="str">
        <f>"蒋少霞"</f>
        <v>蒋少霞</v>
      </c>
      <c r="E967" s="5" t="str">
        <f t="shared" si="19"/>
        <v>女</v>
      </c>
    </row>
    <row r="968" spans="1:5" ht="30" customHeight="1">
      <c r="A968" s="5">
        <v>966</v>
      </c>
      <c r="B968" s="5" t="str">
        <f>"299520210529214212111931"</f>
        <v>299520210529214212111931</v>
      </c>
      <c r="C968" s="5" t="s">
        <v>7</v>
      </c>
      <c r="D968" s="5" t="str">
        <f>"周爱玉"</f>
        <v>周爱玉</v>
      </c>
      <c r="E968" s="5" t="str">
        <f t="shared" si="19"/>
        <v>女</v>
      </c>
    </row>
    <row r="969" spans="1:5" ht="30" customHeight="1">
      <c r="A969" s="5">
        <v>967</v>
      </c>
      <c r="B969" s="5" t="str">
        <f>"299520210529214935111937"</f>
        <v>299520210529214935111937</v>
      </c>
      <c r="C969" s="5" t="s">
        <v>7</v>
      </c>
      <c r="D969" s="5" t="str">
        <f>"钟海转"</f>
        <v>钟海转</v>
      </c>
      <c r="E969" s="5" t="str">
        <f t="shared" si="19"/>
        <v>女</v>
      </c>
    </row>
    <row r="970" spans="1:5" ht="30" customHeight="1">
      <c r="A970" s="5">
        <v>968</v>
      </c>
      <c r="B970" s="5" t="str">
        <f>"299520210529215822111942"</f>
        <v>299520210529215822111942</v>
      </c>
      <c r="C970" s="5" t="s">
        <v>7</v>
      </c>
      <c r="D970" s="5" t="str">
        <f>"黄晓奕"</f>
        <v>黄晓奕</v>
      </c>
      <c r="E970" s="5" t="str">
        <f t="shared" si="19"/>
        <v>女</v>
      </c>
    </row>
    <row r="971" spans="1:5" ht="30" customHeight="1">
      <c r="A971" s="5">
        <v>969</v>
      </c>
      <c r="B971" s="5" t="str">
        <f>"299520210529220346111947"</f>
        <v>299520210529220346111947</v>
      </c>
      <c r="C971" s="5" t="s">
        <v>7</v>
      </c>
      <c r="D971" s="5" t="str">
        <f>"邓乙彬"</f>
        <v>邓乙彬</v>
      </c>
      <c r="E971" s="5" t="str">
        <f t="shared" si="19"/>
        <v>女</v>
      </c>
    </row>
    <row r="972" spans="1:5" ht="30" customHeight="1">
      <c r="A972" s="5">
        <v>970</v>
      </c>
      <c r="B972" s="5" t="str">
        <f>"299520210529221145111955"</f>
        <v>299520210529221145111955</v>
      </c>
      <c r="C972" s="5" t="s">
        <v>7</v>
      </c>
      <c r="D972" s="5" t="str">
        <f>"符丽芳"</f>
        <v>符丽芳</v>
      </c>
      <c r="E972" s="5" t="str">
        <f t="shared" si="19"/>
        <v>女</v>
      </c>
    </row>
    <row r="973" spans="1:5" ht="30" customHeight="1">
      <c r="A973" s="5">
        <v>971</v>
      </c>
      <c r="B973" s="5" t="str">
        <f>"299520210529221732111958"</f>
        <v>299520210529221732111958</v>
      </c>
      <c r="C973" s="5" t="s">
        <v>7</v>
      </c>
      <c r="D973" s="5" t="str">
        <f>"林金来"</f>
        <v>林金来</v>
      </c>
      <c r="E973" s="5" t="str">
        <f t="shared" si="19"/>
        <v>女</v>
      </c>
    </row>
    <row r="974" spans="1:5" ht="30" customHeight="1">
      <c r="A974" s="5">
        <v>972</v>
      </c>
      <c r="B974" s="5" t="str">
        <f>"299520210529225443111988"</f>
        <v>299520210529225443111988</v>
      </c>
      <c r="C974" s="5" t="s">
        <v>7</v>
      </c>
      <c r="D974" s="5" t="str">
        <f>"王茵"</f>
        <v>王茵</v>
      </c>
      <c r="E974" s="5" t="str">
        <f t="shared" si="19"/>
        <v>女</v>
      </c>
    </row>
    <row r="975" spans="1:5" ht="30" customHeight="1">
      <c r="A975" s="5">
        <v>973</v>
      </c>
      <c r="B975" s="5" t="str">
        <f>"299520210529225506111989"</f>
        <v>299520210529225506111989</v>
      </c>
      <c r="C975" s="5" t="s">
        <v>7</v>
      </c>
      <c r="D975" s="5" t="str">
        <f>"黄微微"</f>
        <v>黄微微</v>
      </c>
      <c r="E975" s="5" t="str">
        <f t="shared" si="19"/>
        <v>女</v>
      </c>
    </row>
    <row r="976" spans="1:5" ht="30" customHeight="1">
      <c r="A976" s="5">
        <v>974</v>
      </c>
      <c r="B976" s="5" t="str">
        <f>"299520210529231425112001"</f>
        <v>299520210529231425112001</v>
      </c>
      <c r="C976" s="5" t="s">
        <v>7</v>
      </c>
      <c r="D976" s="5" t="str">
        <f>"陈扬柳"</f>
        <v>陈扬柳</v>
      </c>
      <c r="E976" s="5" t="str">
        <f t="shared" si="19"/>
        <v>女</v>
      </c>
    </row>
    <row r="977" spans="1:5" ht="30" customHeight="1">
      <c r="A977" s="5">
        <v>975</v>
      </c>
      <c r="B977" s="5" t="str">
        <f>"299520210529233623112015"</f>
        <v>299520210529233623112015</v>
      </c>
      <c r="C977" s="5" t="s">
        <v>7</v>
      </c>
      <c r="D977" s="5" t="str">
        <f>"陈玉宝"</f>
        <v>陈玉宝</v>
      </c>
      <c r="E977" s="5" t="str">
        <f t="shared" si="19"/>
        <v>女</v>
      </c>
    </row>
    <row r="978" spans="1:5" ht="30" customHeight="1">
      <c r="A978" s="5">
        <v>976</v>
      </c>
      <c r="B978" s="5" t="str">
        <f>"299520210529235415112020"</f>
        <v>299520210529235415112020</v>
      </c>
      <c r="C978" s="5" t="s">
        <v>7</v>
      </c>
      <c r="D978" s="5" t="str">
        <f>"周蝶"</f>
        <v>周蝶</v>
      </c>
      <c r="E978" s="5" t="str">
        <f t="shared" si="19"/>
        <v>女</v>
      </c>
    </row>
    <row r="979" spans="1:5" ht="30" customHeight="1">
      <c r="A979" s="5">
        <v>977</v>
      </c>
      <c r="B979" s="5" t="str">
        <f>"299520210530001434112031"</f>
        <v>299520210530001434112031</v>
      </c>
      <c r="C979" s="5" t="s">
        <v>7</v>
      </c>
      <c r="D979" s="5" t="str">
        <f>"黄雯瑶"</f>
        <v>黄雯瑶</v>
      </c>
      <c r="E979" s="5" t="str">
        <f t="shared" si="19"/>
        <v>女</v>
      </c>
    </row>
    <row r="980" spans="1:5" ht="30" customHeight="1">
      <c r="A980" s="5">
        <v>978</v>
      </c>
      <c r="B980" s="5" t="str">
        <f>"299520210530001830112032"</f>
        <v>299520210530001830112032</v>
      </c>
      <c r="C980" s="5" t="s">
        <v>7</v>
      </c>
      <c r="D980" s="5" t="str">
        <f>"黄文晓"</f>
        <v>黄文晓</v>
      </c>
      <c r="E980" s="5" t="str">
        <f t="shared" si="19"/>
        <v>女</v>
      </c>
    </row>
    <row r="981" spans="1:5" ht="30" customHeight="1">
      <c r="A981" s="5">
        <v>979</v>
      </c>
      <c r="B981" s="5" t="str">
        <f>"299520210530004535112040"</f>
        <v>299520210530004535112040</v>
      </c>
      <c r="C981" s="5" t="s">
        <v>7</v>
      </c>
      <c r="D981" s="5" t="str">
        <f>"吴梅凤"</f>
        <v>吴梅凤</v>
      </c>
      <c r="E981" s="5" t="str">
        <f t="shared" si="19"/>
        <v>女</v>
      </c>
    </row>
    <row r="982" spans="1:5" ht="30" customHeight="1">
      <c r="A982" s="5">
        <v>980</v>
      </c>
      <c r="B982" s="5" t="str">
        <f>"299520210530005124112041"</f>
        <v>299520210530005124112041</v>
      </c>
      <c r="C982" s="5" t="s">
        <v>7</v>
      </c>
      <c r="D982" s="5" t="str">
        <f>"何善熊"</f>
        <v>何善熊</v>
      </c>
      <c r="E982" s="5" t="str">
        <f t="shared" si="19"/>
        <v>女</v>
      </c>
    </row>
    <row r="983" spans="1:5" ht="30" customHeight="1">
      <c r="A983" s="5">
        <v>981</v>
      </c>
      <c r="B983" s="5" t="str">
        <f>"299520210530005210112042"</f>
        <v>299520210530005210112042</v>
      </c>
      <c r="C983" s="5" t="s">
        <v>7</v>
      </c>
      <c r="D983" s="5" t="str">
        <f>"王玲"</f>
        <v>王玲</v>
      </c>
      <c r="E983" s="5" t="str">
        <f t="shared" si="19"/>
        <v>女</v>
      </c>
    </row>
    <row r="984" spans="1:5" ht="30" customHeight="1">
      <c r="A984" s="5">
        <v>982</v>
      </c>
      <c r="B984" s="5" t="str">
        <f>"299520210530010701112048"</f>
        <v>299520210530010701112048</v>
      </c>
      <c r="C984" s="5" t="s">
        <v>7</v>
      </c>
      <c r="D984" s="5" t="str">
        <f>"郑家慧"</f>
        <v>郑家慧</v>
      </c>
      <c r="E984" s="5" t="str">
        <f t="shared" si="19"/>
        <v>女</v>
      </c>
    </row>
    <row r="985" spans="1:5" ht="30" customHeight="1">
      <c r="A985" s="5">
        <v>983</v>
      </c>
      <c r="B985" s="5" t="str">
        <f>"299520210530013102112050"</f>
        <v>299520210530013102112050</v>
      </c>
      <c r="C985" s="5" t="s">
        <v>7</v>
      </c>
      <c r="D985" s="5" t="str">
        <f>"吴爱金"</f>
        <v>吴爱金</v>
      </c>
      <c r="E985" s="5" t="str">
        <f t="shared" si="19"/>
        <v>女</v>
      </c>
    </row>
    <row r="986" spans="1:5" ht="30" customHeight="1">
      <c r="A986" s="5">
        <v>984</v>
      </c>
      <c r="B986" s="5" t="str">
        <f>"299520210530073441112061"</f>
        <v>299520210530073441112061</v>
      </c>
      <c r="C986" s="5" t="s">
        <v>7</v>
      </c>
      <c r="D986" s="5" t="str">
        <f>"吴春菊"</f>
        <v>吴春菊</v>
      </c>
      <c r="E986" s="5" t="str">
        <f t="shared" si="19"/>
        <v>女</v>
      </c>
    </row>
    <row r="987" spans="1:5" ht="30" customHeight="1">
      <c r="A987" s="5">
        <v>985</v>
      </c>
      <c r="B987" s="5" t="str">
        <f>"299520210530081921112068"</f>
        <v>299520210530081921112068</v>
      </c>
      <c r="C987" s="5" t="s">
        <v>7</v>
      </c>
      <c r="D987" s="5" t="str">
        <f>"符倩"</f>
        <v>符倩</v>
      </c>
      <c r="E987" s="5" t="str">
        <f t="shared" si="19"/>
        <v>女</v>
      </c>
    </row>
    <row r="988" spans="1:5" ht="30" customHeight="1">
      <c r="A988" s="5">
        <v>986</v>
      </c>
      <c r="B988" s="5" t="str">
        <f>"299520210530082043112069"</f>
        <v>299520210530082043112069</v>
      </c>
      <c r="C988" s="5" t="s">
        <v>7</v>
      </c>
      <c r="D988" s="5" t="str">
        <f>"陈可欢"</f>
        <v>陈可欢</v>
      </c>
      <c r="E988" s="5" t="str">
        <f t="shared" si="19"/>
        <v>女</v>
      </c>
    </row>
    <row r="989" spans="1:5" ht="30" customHeight="1">
      <c r="A989" s="5">
        <v>987</v>
      </c>
      <c r="B989" s="5" t="str">
        <f>"299520210530082112112070"</f>
        <v>299520210530082112112070</v>
      </c>
      <c r="C989" s="5" t="s">
        <v>7</v>
      </c>
      <c r="D989" s="5" t="str">
        <f>"蔡佳昕"</f>
        <v>蔡佳昕</v>
      </c>
      <c r="E989" s="5" t="str">
        <f t="shared" si="19"/>
        <v>女</v>
      </c>
    </row>
    <row r="990" spans="1:5" ht="30" customHeight="1">
      <c r="A990" s="5">
        <v>988</v>
      </c>
      <c r="B990" s="5" t="str">
        <f>"299520210530083612112074"</f>
        <v>299520210530083612112074</v>
      </c>
      <c r="C990" s="5" t="s">
        <v>7</v>
      </c>
      <c r="D990" s="5" t="str">
        <f>"曾秀娥"</f>
        <v>曾秀娥</v>
      </c>
      <c r="E990" s="5" t="str">
        <f t="shared" si="19"/>
        <v>女</v>
      </c>
    </row>
    <row r="991" spans="1:5" ht="30" customHeight="1">
      <c r="A991" s="5">
        <v>989</v>
      </c>
      <c r="B991" s="5" t="str">
        <f>"299520210530084759112081"</f>
        <v>299520210530084759112081</v>
      </c>
      <c r="C991" s="5" t="s">
        <v>7</v>
      </c>
      <c r="D991" s="5" t="str">
        <f>"符开瑛"</f>
        <v>符开瑛</v>
      </c>
      <c r="E991" s="5" t="str">
        <f t="shared" si="19"/>
        <v>女</v>
      </c>
    </row>
    <row r="992" spans="1:5" ht="30" customHeight="1">
      <c r="A992" s="5">
        <v>990</v>
      </c>
      <c r="B992" s="5" t="str">
        <f>"299520210530090221112090"</f>
        <v>299520210530090221112090</v>
      </c>
      <c r="C992" s="5" t="s">
        <v>7</v>
      </c>
      <c r="D992" s="5" t="str">
        <f>"陈凤美"</f>
        <v>陈凤美</v>
      </c>
      <c r="E992" s="5" t="str">
        <f t="shared" si="19"/>
        <v>女</v>
      </c>
    </row>
    <row r="993" spans="1:5" ht="30" customHeight="1">
      <c r="A993" s="5">
        <v>991</v>
      </c>
      <c r="B993" s="5" t="str">
        <f>"299520210530090706112094"</f>
        <v>299520210530090706112094</v>
      </c>
      <c r="C993" s="5" t="s">
        <v>7</v>
      </c>
      <c r="D993" s="5" t="str">
        <f>"吴柔丝"</f>
        <v>吴柔丝</v>
      </c>
      <c r="E993" s="5" t="str">
        <f t="shared" si="19"/>
        <v>女</v>
      </c>
    </row>
    <row r="994" spans="1:5" ht="30" customHeight="1">
      <c r="A994" s="5">
        <v>992</v>
      </c>
      <c r="B994" s="5" t="str">
        <f>"299520210530094923112112"</f>
        <v>299520210530094923112112</v>
      </c>
      <c r="C994" s="5" t="s">
        <v>7</v>
      </c>
      <c r="D994" s="5" t="str">
        <f>"邢雨虹"</f>
        <v>邢雨虹</v>
      </c>
      <c r="E994" s="5" t="str">
        <f t="shared" si="19"/>
        <v>女</v>
      </c>
    </row>
    <row r="995" spans="1:5" ht="30" customHeight="1">
      <c r="A995" s="5">
        <v>993</v>
      </c>
      <c r="B995" s="5" t="str">
        <f>"299520210530095533112115"</f>
        <v>299520210530095533112115</v>
      </c>
      <c r="C995" s="5" t="s">
        <v>7</v>
      </c>
      <c r="D995" s="5" t="str">
        <f>"王小霞"</f>
        <v>王小霞</v>
      </c>
      <c r="E995" s="5" t="str">
        <f t="shared" si="19"/>
        <v>女</v>
      </c>
    </row>
    <row r="996" spans="1:5" ht="30" customHeight="1">
      <c r="A996" s="5">
        <v>994</v>
      </c>
      <c r="B996" s="5" t="str">
        <f>"299520210530095632112117"</f>
        <v>299520210530095632112117</v>
      </c>
      <c r="C996" s="5" t="s">
        <v>7</v>
      </c>
      <c r="D996" s="5" t="str">
        <f>"伍梅腾"</f>
        <v>伍梅腾</v>
      </c>
      <c r="E996" s="5" t="str">
        <f t="shared" si="19"/>
        <v>女</v>
      </c>
    </row>
    <row r="997" spans="1:5" ht="30" customHeight="1">
      <c r="A997" s="5">
        <v>995</v>
      </c>
      <c r="B997" s="5" t="str">
        <f>"299520210530095936112118"</f>
        <v>299520210530095936112118</v>
      </c>
      <c r="C997" s="5" t="s">
        <v>7</v>
      </c>
      <c r="D997" s="5" t="str">
        <f>"昌于群"</f>
        <v>昌于群</v>
      </c>
      <c r="E997" s="5" t="str">
        <f t="shared" si="19"/>
        <v>女</v>
      </c>
    </row>
    <row r="998" spans="1:5" ht="30" customHeight="1">
      <c r="A998" s="5">
        <v>996</v>
      </c>
      <c r="B998" s="5" t="str">
        <f>"299520210530100629112122"</f>
        <v>299520210530100629112122</v>
      </c>
      <c r="C998" s="5" t="s">
        <v>7</v>
      </c>
      <c r="D998" s="5" t="str">
        <f>"蔡晓丽"</f>
        <v>蔡晓丽</v>
      </c>
      <c r="E998" s="5" t="str">
        <f aca="true" t="shared" si="20" ref="E998:E1061">"女"</f>
        <v>女</v>
      </c>
    </row>
    <row r="999" spans="1:5" ht="30" customHeight="1">
      <c r="A999" s="5">
        <v>997</v>
      </c>
      <c r="B999" s="5" t="str">
        <f>"299520210530101039112125"</f>
        <v>299520210530101039112125</v>
      </c>
      <c r="C999" s="5" t="s">
        <v>7</v>
      </c>
      <c r="D999" s="5" t="str">
        <f>"王菁"</f>
        <v>王菁</v>
      </c>
      <c r="E999" s="5" t="str">
        <f t="shared" si="20"/>
        <v>女</v>
      </c>
    </row>
    <row r="1000" spans="1:5" ht="30" customHeight="1">
      <c r="A1000" s="5">
        <v>998</v>
      </c>
      <c r="B1000" s="5" t="str">
        <f>"299520210530101359112131"</f>
        <v>299520210530101359112131</v>
      </c>
      <c r="C1000" s="5" t="s">
        <v>7</v>
      </c>
      <c r="D1000" s="5" t="str">
        <f>"库颖"</f>
        <v>库颖</v>
      </c>
      <c r="E1000" s="5" t="str">
        <f t="shared" si="20"/>
        <v>女</v>
      </c>
    </row>
    <row r="1001" spans="1:5" ht="30" customHeight="1">
      <c r="A1001" s="5">
        <v>999</v>
      </c>
      <c r="B1001" s="5" t="str">
        <f>"299520210530101621112136"</f>
        <v>299520210530101621112136</v>
      </c>
      <c r="C1001" s="5" t="s">
        <v>7</v>
      </c>
      <c r="D1001" s="5" t="str">
        <f>"林吉芳"</f>
        <v>林吉芳</v>
      </c>
      <c r="E1001" s="5" t="str">
        <f t="shared" si="20"/>
        <v>女</v>
      </c>
    </row>
    <row r="1002" spans="1:5" ht="30" customHeight="1">
      <c r="A1002" s="5">
        <v>1000</v>
      </c>
      <c r="B1002" s="5" t="str">
        <f>"299520210530101728112142"</f>
        <v>299520210530101728112142</v>
      </c>
      <c r="C1002" s="5" t="s">
        <v>7</v>
      </c>
      <c r="D1002" s="5" t="str">
        <f>"王淑"</f>
        <v>王淑</v>
      </c>
      <c r="E1002" s="5" t="str">
        <f t="shared" si="20"/>
        <v>女</v>
      </c>
    </row>
    <row r="1003" spans="1:5" ht="30" customHeight="1">
      <c r="A1003" s="5">
        <v>1001</v>
      </c>
      <c r="B1003" s="5" t="str">
        <f>"299520210530102315112147"</f>
        <v>299520210530102315112147</v>
      </c>
      <c r="C1003" s="5" t="s">
        <v>7</v>
      </c>
      <c r="D1003" s="5" t="str">
        <f>"钟秋玉"</f>
        <v>钟秋玉</v>
      </c>
      <c r="E1003" s="5" t="str">
        <f t="shared" si="20"/>
        <v>女</v>
      </c>
    </row>
    <row r="1004" spans="1:5" ht="30" customHeight="1">
      <c r="A1004" s="5">
        <v>1002</v>
      </c>
      <c r="B1004" s="5" t="str">
        <f>"299520210530103356112161"</f>
        <v>299520210530103356112161</v>
      </c>
      <c r="C1004" s="5" t="s">
        <v>7</v>
      </c>
      <c r="D1004" s="5" t="str">
        <f>"曾霜苗"</f>
        <v>曾霜苗</v>
      </c>
      <c r="E1004" s="5" t="str">
        <f t="shared" si="20"/>
        <v>女</v>
      </c>
    </row>
    <row r="1005" spans="1:5" ht="30" customHeight="1">
      <c r="A1005" s="5">
        <v>1003</v>
      </c>
      <c r="B1005" s="5" t="str">
        <f>"299520210530104130112168"</f>
        <v>299520210530104130112168</v>
      </c>
      <c r="C1005" s="5" t="s">
        <v>7</v>
      </c>
      <c r="D1005" s="5" t="str">
        <f>"林秀妹"</f>
        <v>林秀妹</v>
      </c>
      <c r="E1005" s="5" t="str">
        <f t="shared" si="20"/>
        <v>女</v>
      </c>
    </row>
    <row r="1006" spans="1:5" ht="30" customHeight="1">
      <c r="A1006" s="5">
        <v>1004</v>
      </c>
      <c r="B1006" s="5" t="str">
        <f>"299520210530105607112180"</f>
        <v>299520210530105607112180</v>
      </c>
      <c r="C1006" s="5" t="s">
        <v>7</v>
      </c>
      <c r="D1006" s="5" t="str">
        <f>"张紫荆"</f>
        <v>张紫荆</v>
      </c>
      <c r="E1006" s="5" t="str">
        <f t="shared" si="20"/>
        <v>女</v>
      </c>
    </row>
    <row r="1007" spans="1:5" ht="30" customHeight="1">
      <c r="A1007" s="5">
        <v>1005</v>
      </c>
      <c r="B1007" s="5" t="str">
        <f>"299520210530105820112183"</f>
        <v>299520210530105820112183</v>
      </c>
      <c r="C1007" s="5" t="s">
        <v>7</v>
      </c>
      <c r="D1007" s="5" t="str">
        <f>"林柳桃"</f>
        <v>林柳桃</v>
      </c>
      <c r="E1007" s="5" t="str">
        <f t="shared" si="20"/>
        <v>女</v>
      </c>
    </row>
    <row r="1008" spans="1:5" ht="30" customHeight="1">
      <c r="A1008" s="5">
        <v>1006</v>
      </c>
      <c r="B1008" s="5" t="str">
        <f>"299520210530112743112210"</f>
        <v>299520210530112743112210</v>
      </c>
      <c r="C1008" s="5" t="s">
        <v>7</v>
      </c>
      <c r="D1008" s="5" t="str">
        <f>"羊彩联"</f>
        <v>羊彩联</v>
      </c>
      <c r="E1008" s="5" t="str">
        <f t="shared" si="20"/>
        <v>女</v>
      </c>
    </row>
    <row r="1009" spans="1:5" ht="30" customHeight="1">
      <c r="A1009" s="5">
        <v>1007</v>
      </c>
      <c r="B1009" s="5" t="str">
        <f>"299520210530114727112234"</f>
        <v>299520210530114727112234</v>
      </c>
      <c r="C1009" s="5" t="s">
        <v>7</v>
      </c>
      <c r="D1009" s="5" t="str">
        <f>"吴清妹"</f>
        <v>吴清妹</v>
      </c>
      <c r="E1009" s="5" t="str">
        <f t="shared" si="20"/>
        <v>女</v>
      </c>
    </row>
    <row r="1010" spans="1:5" ht="30" customHeight="1">
      <c r="A1010" s="5">
        <v>1008</v>
      </c>
      <c r="B1010" s="5" t="str">
        <f>"299520210530115007112235"</f>
        <v>299520210530115007112235</v>
      </c>
      <c r="C1010" s="5" t="s">
        <v>7</v>
      </c>
      <c r="D1010" s="5" t="str">
        <f>"曾引妮"</f>
        <v>曾引妮</v>
      </c>
      <c r="E1010" s="5" t="str">
        <f t="shared" si="20"/>
        <v>女</v>
      </c>
    </row>
    <row r="1011" spans="1:5" ht="30" customHeight="1">
      <c r="A1011" s="5">
        <v>1009</v>
      </c>
      <c r="B1011" s="5" t="str">
        <f>"299520210530120251112241"</f>
        <v>299520210530120251112241</v>
      </c>
      <c r="C1011" s="5" t="s">
        <v>7</v>
      </c>
      <c r="D1011" s="5" t="str">
        <f>"吴迪"</f>
        <v>吴迪</v>
      </c>
      <c r="E1011" s="5" t="str">
        <f t="shared" si="20"/>
        <v>女</v>
      </c>
    </row>
    <row r="1012" spans="1:5" ht="30" customHeight="1">
      <c r="A1012" s="5">
        <v>1010</v>
      </c>
      <c r="B1012" s="5" t="str">
        <f>"299520210530120932112245"</f>
        <v>299520210530120932112245</v>
      </c>
      <c r="C1012" s="5" t="s">
        <v>7</v>
      </c>
      <c r="D1012" s="5" t="str">
        <f>"吴初允"</f>
        <v>吴初允</v>
      </c>
      <c r="E1012" s="5" t="str">
        <f t="shared" si="20"/>
        <v>女</v>
      </c>
    </row>
    <row r="1013" spans="1:5" ht="30" customHeight="1">
      <c r="A1013" s="5">
        <v>1011</v>
      </c>
      <c r="B1013" s="5" t="str">
        <f>"299520210530121359112247"</f>
        <v>299520210530121359112247</v>
      </c>
      <c r="C1013" s="5" t="s">
        <v>7</v>
      </c>
      <c r="D1013" s="5" t="str">
        <f>"孙小雅"</f>
        <v>孙小雅</v>
      </c>
      <c r="E1013" s="5" t="str">
        <f t="shared" si="20"/>
        <v>女</v>
      </c>
    </row>
    <row r="1014" spans="1:5" ht="30" customHeight="1">
      <c r="A1014" s="5">
        <v>1012</v>
      </c>
      <c r="B1014" s="5" t="str">
        <f>"299520210530121436112248"</f>
        <v>299520210530121436112248</v>
      </c>
      <c r="C1014" s="5" t="s">
        <v>7</v>
      </c>
      <c r="D1014" s="5" t="str">
        <f>"黄清秋"</f>
        <v>黄清秋</v>
      </c>
      <c r="E1014" s="5" t="str">
        <f t="shared" si="20"/>
        <v>女</v>
      </c>
    </row>
    <row r="1015" spans="1:5" ht="30" customHeight="1">
      <c r="A1015" s="5">
        <v>1013</v>
      </c>
      <c r="B1015" s="5" t="str">
        <f>"299520210530122938112261"</f>
        <v>299520210530122938112261</v>
      </c>
      <c r="C1015" s="5" t="s">
        <v>7</v>
      </c>
      <c r="D1015" s="5" t="str">
        <f>"王康雨"</f>
        <v>王康雨</v>
      </c>
      <c r="E1015" s="5" t="str">
        <f t="shared" si="20"/>
        <v>女</v>
      </c>
    </row>
    <row r="1016" spans="1:5" ht="30" customHeight="1">
      <c r="A1016" s="5">
        <v>1014</v>
      </c>
      <c r="B1016" s="5" t="str">
        <f>"299520210530123925112271"</f>
        <v>299520210530123925112271</v>
      </c>
      <c r="C1016" s="5" t="s">
        <v>7</v>
      </c>
      <c r="D1016" s="5" t="str">
        <f>"吴燕妮"</f>
        <v>吴燕妮</v>
      </c>
      <c r="E1016" s="5" t="str">
        <f t="shared" si="20"/>
        <v>女</v>
      </c>
    </row>
    <row r="1017" spans="1:5" ht="30" customHeight="1">
      <c r="A1017" s="5">
        <v>1015</v>
      </c>
      <c r="B1017" s="5" t="str">
        <f>"299520210530124729112280"</f>
        <v>299520210530124729112280</v>
      </c>
      <c r="C1017" s="5" t="s">
        <v>7</v>
      </c>
      <c r="D1017" s="5" t="str">
        <f>"林诗銮"</f>
        <v>林诗銮</v>
      </c>
      <c r="E1017" s="5" t="str">
        <f t="shared" si="20"/>
        <v>女</v>
      </c>
    </row>
    <row r="1018" spans="1:5" ht="30" customHeight="1">
      <c r="A1018" s="5">
        <v>1016</v>
      </c>
      <c r="B1018" s="5" t="str">
        <f>"299520210530124924112283"</f>
        <v>299520210530124924112283</v>
      </c>
      <c r="C1018" s="5" t="s">
        <v>7</v>
      </c>
      <c r="D1018" s="5" t="str">
        <f>"曾慧"</f>
        <v>曾慧</v>
      </c>
      <c r="E1018" s="5" t="str">
        <f t="shared" si="20"/>
        <v>女</v>
      </c>
    </row>
    <row r="1019" spans="1:5" ht="30" customHeight="1">
      <c r="A1019" s="5">
        <v>1017</v>
      </c>
      <c r="B1019" s="5" t="str">
        <f>"299520210530131557112296"</f>
        <v>299520210530131557112296</v>
      </c>
      <c r="C1019" s="5" t="s">
        <v>7</v>
      </c>
      <c r="D1019" s="5" t="str">
        <f>"王杰蕊"</f>
        <v>王杰蕊</v>
      </c>
      <c r="E1019" s="5" t="str">
        <f t="shared" si="20"/>
        <v>女</v>
      </c>
    </row>
    <row r="1020" spans="1:5" ht="30" customHeight="1">
      <c r="A1020" s="5">
        <v>1018</v>
      </c>
      <c r="B1020" s="5" t="str">
        <f>"299520210530131758112299"</f>
        <v>299520210530131758112299</v>
      </c>
      <c r="C1020" s="5" t="s">
        <v>7</v>
      </c>
      <c r="D1020" s="5" t="str">
        <f>"李晶晶"</f>
        <v>李晶晶</v>
      </c>
      <c r="E1020" s="5" t="str">
        <f t="shared" si="20"/>
        <v>女</v>
      </c>
    </row>
    <row r="1021" spans="1:5" ht="30" customHeight="1">
      <c r="A1021" s="5">
        <v>1019</v>
      </c>
      <c r="B1021" s="5" t="str">
        <f>"299520210530150445112349"</f>
        <v>299520210530150445112349</v>
      </c>
      <c r="C1021" s="5" t="s">
        <v>7</v>
      </c>
      <c r="D1021" s="5" t="str">
        <f>"纪欢桐"</f>
        <v>纪欢桐</v>
      </c>
      <c r="E1021" s="5" t="str">
        <f t="shared" si="20"/>
        <v>女</v>
      </c>
    </row>
    <row r="1022" spans="1:5" ht="30" customHeight="1">
      <c r="A1022" s="5">
        <v>1020</v>
      </c>
      <c r="B1022" s="5" t="str">
        <f>"299520210530151502112357"</f>
        <v>299520210530151502112357</v>
      </c>
      <c r="C1022" s="5" t="s">
        <v>7</v>
      </c>
      <c r="D1022" s="5" t="str">
        <f>"杜小红"</f>
        <v>杜小红</v>
      </c>
      <c r="E1022" s="5" t="str">
        <f t="shared" si="20"/>
        <v>女</v>
      </c>
    </row>
    <row r="1023" spans="1:5" ht="30" customHeight="1">
      <c r="A1023" s="5">
        <v>1021</v>
      </c>
      <c r="B1023" s="5" t="str">
        <f>"299520210530153725112371"</f>
        <v>299520210530153725112371</v>
      </c>
      <c r="C1023" s="5" t="s">
        <v>7</v>
      </c>
      <c r="D1023" s="5" t="str">
        <f>"曾榆钧"</f>
        <v>曾榆钧</v>
      </c>
      <c r="E1023" s="5" t="str">
        <f t="shared" si="20"/>
        <v>女</v>
      </c>
    </row>
    <row r="1024" spans="1:5" ht="30" customHeight="1">
      <c r="A1024" s="5">
        <v>1022</v>
      </c>
      <c r="B1024" s="5" t="str">
        <f>"299520210530154619112376"</f>
        <v>299520210530154619112376</v>
      </c>
      <c r="C1024" s="5" t="s">
        <v>7</v>
      </c>
      <c r="D1024" s="5" t="str">
        <f>"陈燕宁"</f>
        <v>陈燕宁</v>
      </c>
      <c r="E1024" s="5" t="str">
        <f t="shared" si="20"/>
        <v>女</v>
      </c>
    </row>
    <row r="1025" spans="1:5" ht="30" customHeight="1">
      <c r="A1025" s="5">
        <v>1023</v>
      </c>
      <c r="B1025" s="5" t="str">
        <f>"299520210530160018112386"</f>
        <v>299520210530160018112386</v>
      </c>
      <c r="C1025" s="5" t="s">
        <v>7</v>
      </c>
      <c r="D1025" s="5" t="str">
        <f>"黄壮英"</f>
        <v>黄壮英</v>
      </c>
      <c r="E1025" s="5" t="str">
        <f t="shared" si="20"/>
        <v>女</v>
      </c>
    </row>
    <row r="1026" spans="1:5" ht="30" customHeight="1">
      <c r="A1026" s="5">
        <v>1024</v>
      </c>
      <c r="B1026" s="5" t="str">
        <f>"299520210530160153112389"</f>
        <v>299520210530160153112389</v>
      </c>
      <c r="C1026" s="5" t="s">
        <v>7</v>
      </c>
      <c r="D1026" s="5" t="str">
        <f>"吴亚芬"</f>
        <v>吴亚芬</v>
      </c>
      <c r="E1026" s="5" t="str">
        <f t="shared" si="20"/>
        <v>女</v>
      </c>
    </row>
    <row r="1027" spans="1:5" ht="30" customHeight="1">
      <c r="A1027" s="5">
        <v>1025</v>
      </c>
      <c r="B1027" s="5" t="str">
        <f>"299520210530162447112403"</f>
        <v>299520210530162447112403</v>
      </c>
      <c r="C1027" s="5" t="s">
        <v>7</v>
      </c>
      <c r="D1027" s="5" t="str">
        <f>"孙露晓"</f>
        <v>孙露晓</v>
      </c>
      <c r="E1027" s="5" t="str">
        <f t="shared" si="20"/>
        <v>女</v>
      </c>
    </row>
    <row r="1028" spans="1:5" ht="30" customHeight="1">
      <c r="A1028" s="5">
        <v>1026</v>
      </c>
      <c r="B1028" s="5" t="str">
        <f>"299520210530163012112409"</f>
        <v>299520210530163012112409</v>
      </c>
      <c r="C1028" s="5" t="s">
        <v>7</v>
      </c>
      <c r="D1028" s="5" t="str">
        <f>"王如娴"</f>
        <v>王如娴</v>
      </c>
      <c r="E1028" s="5" t="str">
        <f t="shared" si="20"/>
        <v>女</v>
      </c>
    </row>
    <row r="1029" spans="1:5" ht="30" customHeight="1">
      <c r="A1029" s="5">
        <v>1027</v>
      </c>
      <c r="B1029" s="5" t="str">
        <f>"299520210530170704112430"</f>
        <v>299520210530170704112430</v>
      </c>
      <c r="C1029" s="5" t="s">
        <v>7</v>
      </c>
      <c r="D1029" s="5" t="str">
        <f>"蔡换蓉"</f>
        <v>蔡换蓉</v>
      </c>
      <c r="E1029" s="5" t="str">
        <f t="shared" si="20"/>
        <v>女</v>
      </c>
    </row>
    <row r="1030" spans="1:5" ht="30" customHeight="1">
      <c r="A1030" s="5">
        <v>1028</v>
      </c>
      <c r="B1030" s="5" t="str">
        <f>"299520210530171530112443"</f>
        <v>299520210530171530112443</v>
      </c>
      <c r="C1030" s="5" t="s">
        <v>7</v>
      </c>
      <c r="D1030" s="5" t="str">
        <f>"王诗柔"</f>
        <v>王诗柔</v>
      </c>
      <c r="E1030" s="5" t="str">
        <f t="shared" si="20"/>
        <v>女</v>
      </c>
    </row>
    <row r="1031" spans="1:5" ht="30" customHeight="1">
      <c r="A1031" s="5">
        <v>1029</v>
      </c>
      <c r="B1031" s="5" t="str">
        <f>"299520210530174411112473"</f>
        <v>299520210530174411112473</v>
      </c>
      <c r="C1031" s="5" t="s">
        <v>7</v>
      </c>
      <c r="D1031" s="5" t="str">
        <f>"潘德莎"</f>
        <v>潘德莎</v>
      </c>
      <c r="E1031" s="5" t="str">
        <f t="shared" si="20"/>
        <v>女</v>
      </c>
    </row>
    <row r="1032" spans="1:5" ht="30" customHeight="1">
      <c r="A1032" s="5">
        <v>1030</v>
      </c>
      <c r="B1032" s="5" t="str">
        <f>"299520210530174518112474"</f>
        <v>299520210530174518112474</v>
      </c>
      <c r="C1032" s="5" t="s">
        <v>7</v>
      </c>
      <c r="D1032" s="5" t="str">
        <f>"王瑶"</f>
        <v>王瑶</v>
      </c>
      <c r="E1032" s="5" t="str">
        <f t="shared" si="20"/>
        <v>女</v>
      </c>
    </row>
    <row r="1033" spans="1:5" ht="30" customHeight="1">
      <c r="A1033" s="5">
        <v>1031</v>
      </c>
      <c r="B1033" s="5" t="str">
        <f>"299520210530180057112489"</f>
        <v>299520210530180057112489</v>
      </c>
      <c r="C1033" s="5" t="s">
        <v>7</v>
      </c>
      <c r="D1033" s="5" t="str">
        <f>"邱小柳"</f>
        <v>邱小柳</v>
      </c>
      <c r="E1033" s="5" t="str">
        <f t="shared" si="20"/>
        <v>女</v>
      </c>
    </row>
    <row r="1034" spans="1:5" ht="30" customHeight="1">
      <c r="A1034" s="5">
        <v>1032</v>
      </c>
      <c r="B1034" s="5" t="str">
        <f>"299520210530183232112516"</f>
        <v>299520210530183232112516</v>
      </c>
      <c r="C1034" s="5" t="s">
        <v>7</v>
      </c>
      <c r="D1034" s="5" t="str">
        <f>"蔡明妹"</f>
        <v>蔡明妹</v>
      </c>
      <c r="E1034" s="5" t="str">
        <f t="shared" si="20"/>
        <v>女</v>
      </c>
    </row>
    <row r="1035" spans="1:5" ht="30" customHeight="1">
      <c r="A1035" s="5">
        <v>1033</v>
      </c>
      <c r="B1035" s="5" t="str">
        <f>"299520210530184708112531"</f>
        <v>299520210530184708112531</v>
      </c>
      <c r="C1035" s="5" t="s">
        <v>7</v>
      </c>
      <c r="D1035" s="5" t="str">
        <f>"牛玉容"</f>
        <v>牛玉容</v>
      </c>
      <c r="E1035" s="5" t="str">
        <f t="shared" si="20"/>
        <v>女</v>
      </c>
    </row>
    <row r="1036" spans="1:5" ht="30" customHeight="1">
      <c r="A1036" s="5">
        <v>1034</v>
      </c>
      <c r="B1036" s="5" t="str">
        <f>"299520210530190420112543"</f>
        <v>299520210530190420112543</v>
      </c>
      <c r="C1036" s="5" t="s">
        <v>7</v>
      </c>
      <c r="D1036" s="5" t="str">
        <f>"文诒平"</f>
        <v>文诒平</v>
      </c>
      <c r="E1036" s="5" t="str">
        <f t="shared" si="20"/>
        <v>女</v>
      </c>
    </row>
    <row r="1037" spans="1:5" ht="30" customHeight="1">
      <c r="A1037" s="5">
        <v>1035</v>
      </c>
      <c r="B1037" s="5" t="str">
        <f>"299520210530192759112557"</f>
        <v>299520210530192759112557</v>
      </c>
      <c r="C1037" s="5" t="s">
        <v>7</v>
      </c>
      <c r="D1037" s="5" t="str">
        <f>"陈祖捷"</f>
        <v>陈祖捷</v>
      </c>
      <c r="E1037" s="5" t="str">
        <f t="shared" si="20"/>
        <v>女</v>
      </c>
    </row>
    <row r="1038" spans="1:5" ht="30" customHeight="1">
      <c r="A1038" s="5">
        <v>1036</v>
      </c>
      <c r="B1038" s="5" t="str">
        <f>"299520210530192759112558"</f>
        <v>299520210530192759112558</v>
      </c>
      <c r="C1038" s="5" t="s">
        <v>7</v>
      </c>
      <c r="D1038" s="5" t="str">
        <f>"王慧转"</f>
        <v>王慧转</v>
      </c>
      <c r="E1038" s="5" t="str">
        <f t="shared" si="20"/>
        <v>女</v>
      </c>
    </row>
    <row r="1039" spans="1:5" ht="30" customHeight="1">
      <c r="A1039" s="5">
        <v>1037</v>
      </c>
      <c r="B1039" s="5" t="str">
        <f>"299520210530193031112559"</f>
        <v>299520210530193031112559</v>
      </c>
      <c r="C1039" s="5" t="s">
        <v>7</v>
      </c>
      <c r="D1039" s="5" t="str">
        <f>"陈苏盈"</f>
        <v>陈苏盈</v>
      </c>
      <c r="E1039" s="5" t="str">
        <f t="shared" si="20"/>
        <v>女</v>
      </c>
    </row>
    <row r="1040" spans="1:5" ht="30" customHeight="1">
      <c r="A1040" s="5">
        <v>1038</v>
      </c>
      <c r="B1040" s="5" t="str">
        <f>"299520210530193359112561"</f>
        <v>299520210530193359112561</v>
      </c>
      <c r="C1040" s="5" t="s">
        <v>7</v>
      </c>
      <c r="D1040" s="5" t="str">
        <f>"李诗婕"</f>
        <v>李诗婕</v>
      </c>
      <c r="E1040" s="5" t="str">
        <f t="shared" si="20"/>
        <v>女</v>
      </c>
    </row>
    <row r="1041" spans="1:5" ht="30" customHeight="1">
      <c r="A1041" s="5">
        <v>1039</v>
      </c>
      <c r="B1041" s="5" t="str">
        <f>"299520210530193429112562"</f>
        <v>299520210530193429112562</v>
      </c>
      <c r="C1041" s="5" t="s">
        <v>7</v>
      </c>
      <c r="D1041" s="5" t="str">
        <f>"符晓诗"</f>
        <v>符晓诗</v>
      </c>
      <c r="E1041" s="5" t="str">
        <f t="shared" si="20"/>
        <v>女</v>
      </c>
    </row>
    <row r="1042" spans="1:5" ht="30" customHeight="1">
      <c r="A1042" s="5">
        <v>1040</v>
      </c>
      <c r="B1042" s="5" t="str">
        <f>"299520210530194435112570"</f>
        <v>299520210530194435112570</v>
      </c>
      <c r="C1042" s="5" t="s">
        <v>7</v>
      </c>
      <c r="D1042" s="5" t="str">
        <f>"覃小影"</f>
        <v>覃小影</v>
      </c>
      <c r="E1042" s="5" t="str">
        <f t="shared" si="20"/>
        <v>女</v>
      </c>
    </row>
    <row r="1043" spans="1:5" ht="30" customHeight="1">
      <c r="A1043" s="5">
        <v>1041</v>
      </c>
      <c r="B1043" s="5" t="str">
        <f>"299520210530195001112572"</f>
        <v>299520210530195001112572</v>
      </c>
      <c r="C1043" s="5" t="s">
        <v>7</v>
      </c>
      <c r="D1043" s="5" t="str">
        <f>"林娇艳"</f>
        <v>林娇艳</v>
      </c>
      <c r="E1043" s="5" t="str">
        <f t="shared" si="20"/>
        <v>女</v>
      </c>
    </row>
    <row r="1044" spans="1:5" ht="30" customHeight="1">
      <c r="A1044" s="5">
        <v>1042</v>
      </c>
      <c r="B1044" s="5" t="str">
        <f>"299520210530201304112590"</f>
        <v>299520210530201304112590</v>
      </c>
      <c r="C1044" s="5" t="s">
        <v>7</v>
      </c>
      <c r="D1044" s="5" t="str">
        <f>"符海云"</f>
        <v>符海云</v>
      </c>
      <c r="E1044" s="5" t="str">
        <f t="shared" si="20"/>
        <v>女</v>
      </c>
    </row>
    <row r="1045" spans="1:5" ht="30" customHeight="1">
      <c r="A1045" s="5">
        <v>1043</v>
      </c>
      <c r="B1045" s="5" t="str">
        <f>"299520210530201635112594"</f>
        <v>299520210530201635112594</v>
      </c>
      <c r="C1045" s="5" t="s">
        <v>7</v>
      </c>
      <c r="D1045" s="5" t="str">
        <f>"陈凯莉"</f>
        <v>陈凯莉</v>
      </c>
      <c r="E1045" s="5" t="str">
        <f t="shared" si="20"/>
        <v>女</v>
      </c>
    </row>
    <row r="1046" spans="1:5" ht="30" customHeight="1">
      <c r="A1046" s="5">
        <v>1044</v>
      </c>
      <c r="B1046" s="5" t="str">
        <f>"299520210530202445112606"</f>
        <v>299520210530202445112606</v>
      </c>
      <c r="C1046" s="5" t="s">
        <v>7</v>
      </c>
      <c r="D1046" s="5" t="str">
        <f>"刘美带"</f>
        <v>刘美带</v>
      </c>
      <c r="E1046" s="5" t="str">
        <f t="shared" si="20"/>
        <v>女</v>
      </c>
    </row>
    <row r="1047" spans="1:5" ht="30" customHeight="1">
      <c r="A1047" s="5">
        <v>1045</v>
      </c>
      <c r="B1047" s="5" t="str">
        <f>"299520210530204016112621"</f>
        <v>299520210530204016112621</v>
      </c>
      <c r="C1047" s="5" t="s">
        <v>7</v>
      </c>
      <c r="D1047" s="5" t="str">
        <f>"张小丽"</f>
        <v>张小丽</v>
      </c>
      <c r="E1047" s="5" t="str">
        <f t="shared" si="20"/>
        <v>女</v>
      </c>
    </row>
    <row r="1048" spans="1:5" ht="30" customHeight="1">
      <c r="A1048" s="5">
        <v>1046</v>
      </c>
      <c r="B1048" s="5" t="str">
        <f>"299520210530210242112656"</f>
        <v>299520210530210242112656</v>
      </c>
      <c r="C1048" s="5" t="s">
        <v>7</v>
      </c>
      <c r="D1048" s="5" t="str">
        <f>"周秋萍"</f>
        <v>周秋萍</v>
      </c>
      <c r="E1048" s="5" t="str">
        <f t="shared" si="20"/>
        <v>女</v>
      </c>
    </row>
    <row r="1049" spans="1:5" ht="30" customHeight="1">
      <c r="A1049" s="5">
        <v>1047</v>
      </c>
      <c r="B1049" s="5" t="str">
        <f>"299520210530210408112658"</f>
        <v>299520210530210408112658</v>
      </c>
      <c r="C1049" s="5" t="s">
        <v>7</v>
      </c>
      <c r="D1049" s="5" t="str">
        <f>"李清妮"</f>
        <v>李清妮</v>
      </c>
      <c r="E1049" s="5" t="str">
        <f t="shared" si="20"/>
        <v>女</v>
      </c>
    </row>
    <row r="1050" spans="1:5" ht="30" customHeight="1">
      <c r="A1050" s="5">
        <v>1048</v>
      </c>
      <c r="B1050" s="5" t="str">
        <f>"299520210530211230112668"</f>
        <v>299520210530211230112668</v>
      </c>
      <c r="C1050" s="5" t="s">
        <v>7</v>
      </c>
      <c r="D1050" s="5" t="str">
        <f>"何美妃"</f>
        <v>何美妃</v>
      </c>
      <c r="E1050" s="5" t="str">
        <f t="shared" si="20"/>
        <v>女</v>
      </c>
    </row>
    <row r="1051" spans="1:5" ht="30" customHeight="1">
      <c r="A1051" s="5">
        <v>1049</v>
      </c>
      <c r="B1051" s="5" t="str">
        <f>"299520210530211757112683"</f>
        <v>299520210530211757112683</v>
      </c>
      <c r="C1051" s="5" t="s">
        <v>7</v>
      </c>
      <c r="D1051" s="5" t="str">
        <f>"林妙柔"</f>
        <v>林妙柔</v>
      </c>
      <c r="E1051" s="5" t="str">
        <f t="shared" si="20"/>
        <v>女</v>
      </c>
    </row>
    <row r="1052" spans="1:5" ht="30" customHeight="1">
      <c r="A1052" s="5">
        <v>1050</v>
      </c>
      <c r="B1052" s="5" t="str">
        <f>"299520210530212225112686"</f>
        <v>299520210530212225112686</v>
      </c>
      <c r="C1052" s="5" t="s">
        <v>7</v>
      </c>
      <c r="D1052" s="5" t="str">
        <f>"郭美翠"</f>
        <v>郭美翠</v>
      </c>
      <c r="E1052" s="5" t="str">
        <f t="shared" si="20"/>
        <v>女</v>
      </c>
    </row>
    <row r="1053" spans="1:5" ht="30" customHeight="1">
      <c r="A1053" s="5">
        <v>1051</v>
      </c>
      <c r="B1053" s="5" t="str">
        <f>"299520210530212327112688"</f>
        <v>299520210530212327112688</v>
      </c>
      <c r="C1053" s="5" t="s">
        <v>7</v>
      </c>
      <c r="D1053" s="5" t="str">
        <f>"王彩玉"</f>
        <v>王彩玉</v>
      </c>
      <c r="E1053" s="5" t="str">
        <f t="shared" si="20"/>
        <v>女</v>
      </c>
    </row>
    <row r="1054" spans="1:5" ht="30" customHeight="1">
      <c r="A1054" s="5">
        <v>1052</v>
      </c>
      <c r="B1054" s="5" t="str">
        <f>"299520210530212355112690"</f>
        <v>299520210530212355112690</v>
      </c>
      <c r="C1054" s="5" t="s">
        <v>7</v>
      </c>
      <c r="D1054" s="5" t="str">
        <f>"卢松平"</f>
        <v>卢松平</v>
      </c>
      <c r="E1054" s="5" t="str">
        <f t="shared" si="20"/>
        <v>女</v>
      </c>
    </row>
    <row r="1055" spans="1:5" ht="30" customHeight="1">
      <c r="A1055" s="5">
        <v>1053</v>
      </c>
      <c r="B1055" s="5" t="str">
        <f>"299520210530212958112698"</f>
        <v>299520210530212958112698</v>
      </c>
      <c r="C1055" s="5" t="s">
        <v>7</v>
      </c>
      <c r="D1055" s="5" t="str">
        <f>"陈金引"</f>
        <v>陈金引</v>
      </c>
      <c r="E1055" s="5" t="str">
        <f t="shared" si="20"/>
        <v>女</v>
      </c>
    </row>
    <row r="1056" spans="1:5" ht="30" customHeight="1">
      <c r="A1056" s="5">
        <v>1054</v>
      </c>
      <c r="B1056" s="5" t="str">
        <f>"299520210530213439112701"</f>
        <v>299520210530213439112701</v>
      </c>
      <c r="C1056" s="5" t="s">
        <v>7</v>
      </c>
      <c r="D1056" s="5" t="str">
        <f>"韩佳秀"</f>
        <v>韩佳秀</v>
      </c>
      <c r="E1056" s="5" t="str">
        <f t="shared" si="20"/>
        <v>女</v>
      </c>
    </row>
    <row r="1057" spans="1:5" ht="30" customHeight="1">
      <c r="A1057" s="5">
        <v>1055</v>
      </c>
      <c r="B1057" s="5" t="str">
        <f>"299520210530215600112722"</f>
        <v>299520210530215600112722</v>
      </c>
      <c r="C1057" s="5" t="s">
        <v>7</v>
      </c>
      <c r="D1057" s="5" t="str">
        <f>"符禧珍"</f>
        <v>符禧珍</v>
      </c>
      <c r="E1057" s="5" t="str">
        <f t="shared" si="20"/>
        <v>女</v>
      </c>
    </row>
    <row r="1058" spans="1:5" ht="30" customHeight="1">
      <c r="A1058" s="5">
        <v>1056</v>
      </c>
      <c r="B1058" s="5" t="str">
        <f>"299520210530221052112743"</f>
        <v>299520210530221052112743</v>
      </c>
      <c r="C1058" s="5" t="s">
        <v>7</v>
      </c>
      <c r="D1058" s="5" t="str">
        <f>"陈仕雪"</f>
        <v>陈仕雪</v>
      </c>
      <c r="E1058" s="5" t="str">
        <f t="shared" si="20"/>
        <v>女</v>
      </c>
    </row>
    <row r="1059" spans="1:5" ht="30" customHeight="1">
      <c r="A1059" s="5">
        <v>1057</v>
      </c>
      <c r="B1059" s="5" t="str">
        <f>"299520210530221124112746"</f>
        <v>299520210530221124112746</v>
      </c>
      <c r="C1059" s="5" t="s">
        <v>7</v>
      </c>
      <c r="D1059" s="5" t="str">
        <f>"曾祥美"</f>
        <v>曾祥美</v>
      </c>
      <c r="E1059" s="5" t="str">
        <f t="shared" si="20"/>
        <v>女</v>
      </c>
    </row>
    <row r="1060" spans="1:5" ht="30" customHeight="1">
      <c r="A1060" s="5">
        <v>1058</v>
      </c>
      <c r="B1060" s="5" t="str">
        <f>"299520210530221151112748"</f>
        <v>299520210530221151112748</v>
      </c>
      <c r="C1060" s="5" t="s">
        <v>7</v>
      </c>
      <c r="D1060" s="5" t="str">
        <f>"林淑仪"</f>
        <v>林淑仪</v>
      </c>
      <c r="E1060" s="5" t="str">
        <f t="shared" si="20"/>
        <v>女</v>
      </c>
    </row>
    <row r="1061" spans="1:5" ht="30" customHeight="1">
      <c r="A1061" s="5">
        <v>1059</v>
      </c>
      <c r="B1061" s="5" t="str">
        <f>"299520210530221258112750"</f>
        <v>299520210530221258112750</v>
      </c>
      <c r="C1061" s="5" t="s">
        <v>7</v>
      </c>
      <c r="D1061" s="5" t="str">
        <f>"王彩霞"</f>
        <v>王彩霞</v>
      </c>
      <c r="E1061" s="5" t="str">
        <f t="shared" si="20"/>
        <v>女</v>
      </c>
    </row>
    <row r="1062" spans="1:5" ht="30" customHeight="1">
      <c r="A1062" s="5">
        <v>1060</v>
      </c>
      <c r="B1062" s="5" t="str">
        <f>"299520210530221956112762"</f>
        <v>299520210530221956112762</v>
      </c>
      <c r="C1062" s="5" t="s">
        <v>7</v>
      </c>
      <c r="D1062" s="5" t="str">
        <f>"陈佳敏"</f>
        <v>陈佳敏</v>
      </c>
      <c r="E1062" s="5" t="str">
        <f aca="true" t="shared" si="21" ref="E1062:E1125">"女"</f>
        <v>女</v>
      </c>
    </row>
    <row r="1063" spans="1:5" ht="30" customHeight="1">
      <c r="A1063" s="5">
        <v>1061</v>
      </c>
      <c r="B1063" s="5" t="str">
        <f>"299520210530222100112763"</f>
        <v>299520210530222100112763</v>
      </c>
      <c r="C1063" s="5" t="s">
        <v>7</v>
      </c>
      <c r="D1063" s="5" t="str">
        <f>"吴海荣"</f>
        <v>吴海荣</v>
      </c>
      <c r="E1063" s="5" t="str">
        <f t="shared" si="21"/>
        <v>女</v>
      </c>
    </row>
    <row r="1064" spans="1:5" ht="30" customHeight="1">
      <c r="A1064" s="5">
        <v>1062</v>
      </c>
      <c r="B1064" s="5" t="str">
        <f>"299520210530222123112764"</f>
        <v>299520210530222123112764</v>
      </c>
      <c r="C1064" s="5" t="s">
        <v>7</v>
      </c>
      <c r="D1064" s="5" t="str">
        <f>"范天凤"</f>
        <v>范天凤</v>
      </c>
      <c r="E1064" s="5" t="str">
        <f t="shared" si="21"/>
        <v>女</v>
      </c>
    </row>
    <row r="1065" spans="1:5" ht="30" customHeight="1">
      <c r="A1065" s="5">
        <v>1063</v>
      </c>
      <c r="B1065" s="5" t="str">
        <f>"299520210530222314112766"</f>
        <v>299520210530222314112766</v>
      </c>
      <c r="C1065" s="5" t="s">
        <v>7</v>
      </c>
      <c r="D1065" s="5" t="str">
        <f>"丁永玲"</f>
        <v>丁永玲</v>
      </c>
      <c r="E1065" s="5" t="str">
        <f t="shared" si="21"/>
        <v>女</v>
      </c>
    </row>
    <row r="1066" spans="1:5" ht="30" customHeight="1">
      <c r="A1066" s="5">
        <v>1064</v>
      </c>
      <c r="B1066" s="5" t="str">
        <f>"299520210530223253112776"</f>
        <v>299520210530223253112776</v>
      </c>
      <c r="C1066" s="5" t="s">
        <v>7</v>
      </c>
      <c r="D1066" s="5" t="str">
        <f>"吴灵"</f>
        <v>吴灵</v>
      </c>
      <c r="E1066" s="5" t="str">
        <f t="shared" si="21"/>
        <v>女</v>
      </c>
    </row>
    <row r="1067" spans="1:5" ht="30" customHeight="1">
      <c r="A1067" s="5">
        <v>1065</v>
      </c>
      <c r="B1067" s="5" t="str">
        <f>"299520210530224040112784"</f>
        <v>299520210530224040112784</v>
      </c>
      <c r="C1067" s="5" t="s">
        <v>7</v>
      </c>
      <c r="D1067" s="5" t="str">
        <f>"蔡敏儿"</f>
        <v>蔡敏儿</v>
      </c>
      <c r="E1067" s="5" t="str">
        <f t="shared" si="21"/>
        <v>女</v>
      </c>
    </row>
    <row r="1068" spans="1:5" ht="30" customHeight="1">
      <c r="A1068" s="5">
        <v>1066</v>
      </c>
      <c r="B1068" s="5" t="str">
        <f>"299520210530224140112786"</f>
        <v>299520210530224140112786</v>
      </c>
      <c r="C1068" s="5" t="s">
        <v>7</v>
      </c>
      <c r="D1068" s="5" t="str">
        <f>"林宇"</f>
        <v>林宇</v>
      </c>
      <c r="E1068" s="5" t="str">
        <f t="shared" si="21"/>
        <v>女</v>
      </c>
    </row>
    <row r="1069" spans="1:5" ht="30" customHeight="1">
      <c r="A1069" s="5">
        <v>1067</v>
      </c>
      <c r="B1069" s="5" t="str">
        <f>"299520210530225021112797"</f>
        <v>299520210530225021112797</v>
      </c>
      <c r="C1069" s="5" t="s">
        <v>7</v>
      </c>
      <c r="D1069" s="5" t="str">
        <f>"马雪丝"</f>
        <v>马雪丝</v>
      </c>
      <c r="E1069" s="5" t="str">
        <f t="shared" si="21"/>
        <v>女</v>
      </c>
    </row>
    <row r="1070" spans="1:5" ht="30" customHeight="1">
      <c r="A1070" s="5">
        <v>1068</v>
      </c>
      <c r="B1070" s="5" t="str">
        <f>"299520210530225217112799"</f>
        <v>299520210530225217112799</v>
      </c>
      <c r="C1070" s="5" t="s">
        <v>7</v>
      </c>
      <c r="D1070" s="5" t="str">
        <f>"陈婷婷"</f>
        <v>陈婷婷</v>
      </c>
      <c r="E1070" s="5" t="str">
        <f t="shared" si="21"/>
        <v>女</v>
      </c>
    </row>
    <row r="1071" spans="1:5" ht="30" customHeight="1">
      <c r="A1071" s="5">
        <v>1069</v>
      </c>
      <c r="B1071" s="5" t="str">
        <f>"299520210530225426112801"</f>
        <v>299520210530225426112801</v>
      </c>
      <c r="C1071" s="5" t="s">
        <v>7</v>
      </c>
      <c r="D1071" s="5" t="str">
        <f>"陶少文"</f>
        <v>陶少文</v>
      </c>
      <c r="E1071" s="5" t="str">
        <f t="shared" si="21"/>
        <v>女</v>
      </c>
    </row>
    <row r="1072" spans="1:5" ht="30" customHeight="1">
      <c r="A1072" s="5">
        <v>1070</v>
      </c>
      <c r="B1072" s="5" t="str">
        <f>"299520210530230140112813"</f>
        <v>299520210530230140112813</v>
      </c>
      <c r="C1072" s="5" t="s">
        <v>7</v>
      </c>
      <c r="D1072" s="5" t="str">
        <f>"林道静"</f>
        <v>林道静</v>
      </c>
      <c r="E1072" s="5" t="str">
        <f t="shared" si="21"/>
        <v>女</v>
      </c>
    </row>
    <row r="1073" spans="1:5" ht="30" customHeight="1">
      <c r="A1073" s="5">
        <v>1071</v>
      </c>
      <c r="B1073" s="5" t="str">
        <f>"299520210530230207112814"</f>
        <v>299520210530230207112814</v>
      </c>
      <c r="C1073" s="5" t="s">
        <v>7</v>
      </c>
      <c r="D1073" s="5" t="str">
        <f>"羊彩梅"</f>
        <v>羊彩梅</v>
      </c>
      <c r="E1073" s="5" t="str">
        <f t="shared" si="21"/>
        <v>女</v>
      </c>
    </row>
    <row r="1074" spans="1:5" ht="30" customHeight="1">
      <c r="A1074" s="5">
        <v>1072</v>
      </c>
      <c r="B1074" s="5" t="str">
        <f>"299520210530230704112822"</f>
        <v>299520210530230704112822</v>
      </c>
      <c r="C1074" s="5" t="s">
        <v>7</v>
      </c>
      <c r="D1074" s="5" t="str">
        <f>"王琳"</f>
        <v>王琳</v>
      </c>
      <c r="E1074" s="5" t="str">
        <f t="shared" si="21"/>
        <v>女</v>
      </c>
    </row>
    <row r="1075" spans="1:5" ht="30" customHeight="1">
      <c r="A1075" s="5">
        <v>1073</v>
      </c>
      <c r="B1075" s="5" t="str">
        <f>"299520210530231238112838"</f>
        <v>299520210530231238112838</v>
      </c>
      <c r="C1075" s="5" t="s">
        <v>7</v>
      </c>
      <c r="D1075" s="5" t="str">
        <f>"吴雪"</f>
        <v>吴雪</v>
      </c>
      <c r="E1075" s="5" t="str">
        <f t="shared" si="21"/>
        <v>女</v>
      </c>
    </row>
    <row r="1076" spans="1:5" ht="30" customHeight="1">
      <c r="A1076" s="5">
        <v>1074</v>
      </c>
      <c r="B1076" s="5" t="str">
        <f>"299520210530232745112853"</f>
        <v>299520210530232745112853</v>
      </c>
      <c r="C1076" s="5" t="s">
        <v>7</v>
      </c>
      <c r="D1076" s="5" t="str">
        <f>"唐慧婷"</f>
        <v>唐慧婷</v>
      </c>
      <c r="E1076" s="5" t="str">
        <f t="shared" si="21"/>
        <v>女</v>
      </c>
    </row>
    <row r="1077" spans="1:5" ht="30" customHeight="1">
      <c r="A1077" s="5">
        <v>1075</v>
      </c>
      <c r="B1077" s="5" t="str">
        <f>"299520210530234644112865"</f>
        <v>299520210530234644112865</v>
      </c>
      <c r="C1077" s="5" t="s">
        <v>7</v>
      </c>
      <c r="D1077" s="5" t="str">
        <f>"张晓梦"</f>
        <v>张晓梦</v>
      </c>
      <c r="E1077" s="5" t="str">
        <f t="shared" si="21"/>
        <v>女</v>
      </c>
    </row>
    <row r="1078" spans="1:5" ht="30" customHeight="1">
      <c r="A1078" s="5">
        <v>1076</v>
      </c>
      <c r="B1078" s="5" t="str">
        <f>"299520210530235936112872"</f>
        <v>299520210530235936112872</v>
      </c>
      <c r="C1078" s="5" t="s">
        <v>7</v>
      </c>
      <c r="D1078" s="5" t="str">
        <f>"符世君"</f>
        <v>符世君</v>
      </c>
      <c r="E1078" s="5" t="str">
        <f t="shared" si="21"/>
        <v>女</v>
      </c>
    </row>
    <row r="1079" spans="1:5" ht="30" customHeight="1">
      <c r="A1079" s="5">
        <v>1077</v>
      </c>
      <c r="B1079" s="5" t="str">
        <f>"299520210531001151112882"</f>
        <v>299520210531001151112882</v>
      </c>
      <c r="C1079" s="5" t="s">
        <v>7</v>
      </c>
      <c r="D1079" s="5" t="str">
        <f>"郭城金"</f>
        <v>郭城金</v>
      </c>
      <c r="E1079" s="5" t="str">
        <f t="shared" si="21"/>
        <v>女</v>
      </c>
    </row>
    <row r="1080" spans="1:5" ht="30" customHeight="1">
      <c r="A1080" s="5">
        <v>1078</v>
      </c>
      <c r="B1080" s="5" t="str">
        <f>"299520210531013325112908"</f>
        <v>299520210531013325112908</v>
      </c>
      <c r="C1080" s="5" t="s">
        <v>7</v>
      </c>
      <c r="D1080" s="5" t="str">
        <f>"李璐"</f>
        <v>李璐</v>
      </c>
      <c r="E1080" s="5" t="str">
        <f t="shared" si="21"/>
        <v>女</v>
      </c>
    </row>
    <row r="1081" spans="1:5" ht="30" customHeight="1">
      <c r="A1081" s="5">
        <v>1079</v>
      </c>
      <c r="B1081" s="5" t="str">
        <f>"299520210531013651112909"</f>
        <v>299520210531013651112909</v>
      </c>
      <c r="C1081" s="5" t="s">
        <v>7</v>
      </c>
      <c r="D1081" s="5" t="str">
        <f>"王亚妮"</f>
        <v>王亚妮</v>
      </c>
      <c r="E1081" s="5" t="str">
        <f t="shared" si="21"/>
        <v>女</v>
      </c>
    </row>
    <row r="1082" spans="1:5" ht="30" customHeight="1">
      <c r="A1082" s="5">
        <v>1080</v>
      </c>
      <c r="B1082" s="5" t="str">
        <f>"299520210531021441112916"</f>
        <v>299520210531021441112916</v>
      </c>
      <c r="C1082" s="5" t="s">
        <v>7</v>
      </c>
      <c r="D1082" s="5" t="str">
        <f>"麦名春"</f>
        <v>麦名春</v>
      </c>
      <c r="E1082" s="5" t="str">
        <f t="shared" si="21"/>
        <v>女</v>
      </c>
    </row>
    <row r="1083" spans="1:5" ht="30" customHeight="1">
      <c r="A1083" s="5">
        <v>1081</v>
      </c>
      <c r="B1083" s="5" t="str">
        <f>"299520210531081444112949"</f>
        <v>299520210531081444112949</v>
      </c>
      <c r="C1083" s="5" t="s">
        <v>7</v>
      </c>
      <c r="D1083" s="5" t="str">
        <f>"王淇"</f>
        <v>王淇</v>
      </c>
      <c r="E1083" s="5" t="str">
        <f t="shared" si="21"/>
        <v>女</v>
      </c>
    </row>
    <row r="1084" spans="1:5" ht="30" customHeight="1">
      <c r="A1084" s="5">
        <v>1082</v>
      </c>
      <c r="B1084" s="5" t="str">
        <f>"299520210531093235113052"</f>
        <v>299520210531093235113052</v>
      </c>
      <c r="C1084" s="5" t="s">
        <v>7</v>
      </c>
      <c r="D1084" s="5" t="str">
        <f>"王雅伦"</f>
        <v>王雅伦</v>
      </c>
      <c r="E1084" s="5" t="str">
        <f t="shared" si="21"/>
        <v>女</v>
      </c>
    </row>
    <row r="1085" spans="1:5" ht="30" customHeight="1">
      <c r="A1085" s="5">
        <v>1083</v>
      </c>
      <c r="B1085" s="5" t="str">
        <f>"299520210531093613113060"</f>
        <v>299520210531093613113060</v>
      </c>
      <c r="C1085" s="5" t="s">
        <v>7</v>
      </c>
      <c r="D1085" s="5" t="str">
        <f>"符吉仙"</f>
        <v>符吉仙</v>
      </c>
      <c r="E1085" s="5" t="str">
        <f t="shared" si="21"/>
        <v>女</v>
      </c>
    </row>
    <row r="1086" spans="1:5" ht="30" customHeight="1">
      <c r="A1086" s="5">
        <v>1084</v>
      </c>
      <c r="B1086" s="5" t="str">
        <f>"299520210531094134113068"</f>
        <v>299520210531094134113068</v>
      </c>
      <c r="C1086" s="5" t="s">
        <v>7</v>
      </c>
      <c r="D1086" s="5" t="str">
        <f>"陈小燕"</f>
        <v>陈小燕</v>
      </c>
      <c r="E1086" s="5" t="str">
        <f t="shared" si="21"/>
        <v>女</v>
      </c>
    </row>
    <row r="1087" spans="1:5" ht="30" customHeight="1">
      <c r="A1087" s="5">
        <v>1085</v>
      </c>
      <c r="B1087" s="5" t="str">
        <f>"299520210531094537113082"</f>
        <v>299520210531094537113082</v>
      </c>
      <c r="C1087" s="5" t="s">
        <v>7</v>
      </c>
      <c r="D1087" s="5" t="str">
        <f>"钟芳芳"</f>
        <v>钟芳芳</v>
      </c>
      <c r="E1087" s="5" t="str">
        <f t="shared" si="21"/>
        <v>女</v>
      </c>
    </row>
    <row r="1088" spans="1:5" ht="30" customHeight="1">
      <c r="A1088" s="5">
        <v>1086</v>
      </c>
      <c r="B1088" s="5" t="str">
        <f>"299520210531095348113094"</f>
        <v>299520210531095348113094</v>
      </c>
      <c r="C1088" s="5" t="s">
        <v>7</v>
      </c>
      <c r="D1088" s="5" t="str">
        <f>"梁丹"</f>
        <v>梁丹</v>
      </c>
      <c r="E1088" s="5" t="str">
        <f t="shared" si="21"/>
        <v>女</v>
      </c>
    </row>
    <row r="1089" spans="1:5" ht="30" customHeight="1">
      <c r="A1089" s="5">
        <v>1087</v>
      </c>
      <c r="B1089" s="5" t="str">
        <f>"299520210531095502113097"</f>
        <v>299520210531095502113097</v>
      </c>
      <c r="C1089" s="5" t="s">
        <v>7</v>
      </c>
      <c r="D1089" s="5" t="str">
        <f>"唐亚连"</f>
        <v>唐亚连</v>
      </c>
      <c r="E1089" s="5" t="str">
        <f t="shared" si="21"/>
        <v>女</v>
      </c>
    </row>
    <row r="1090" spans="1:5" ht="30" customHeight="1">
      <c r="A1090" s="5">
        <v>1088</v>
      </c>
      <c r="B1090" s="5" t="str">
        <f>"299520210531095530113099"</f>
        <v>299520210531095530113099</v>
      </c>
      <c r="C1090" s="5" t="s">
        <v>7</v>
      </c>
      <c r="D1090" s="5" t="str">
        <f>"林明香"</f>
        <v>林明香</v>
      </c>
      <c r="E1090" s="5" t="str">
        <f t="shared" si="21"/>
        <v>女</v>
      </c>
    </row>
    <row r="1091" spans="1:5" ht="30" customHeight="1">
      <c r="A1091" s="5">
        <v>1089</v>
      </c>
      <c r="B1091" s="5" t="str">
        <f>"299520210531100009113107"</f>
        <v>299520210531100009113107</v>
      </c>
      <c r="C1091" s="5" t="s">
        <v>7</v>
      </c>
      <c r="D1091" s="5" t="str">
        <f>"李沐杍"</f>
        <v>李沐杍</v>
      </c>
      <c r="E1091" s="5" t="str">
        <f t="shared" si="21"/>
        <v>女</v>
      </c>
    </row>
    <row r="1092" spans="1:5" ht="30" customHeight="1">
      <c r="A1092" s="5">
        <v>1090</v>
      </c>
      <c r="B1092" s="5" t="str">
        <f>"299520210531100117113109"</f>
        <v>299520210531100117113109</v>
      </c>
      <c r="C1092" s="5" t="s">
        <v>7</v>
      </c>
      <c r="D1092" s="5" t="str">
        <f>"朱聃"</f>
        <v>朱聃</v>
      </c>
      <c r="E1092" s="5" t="str">
        <f t="shared" si="21"/>
        <v>女</v>
      </c>
    </row>
    <row r="1093" spans="1:5" ht="30" customHeight="1">
      <c r="A1093" s="5">
        <v>1091</v>
      </c>
      <c r="B1093" s="5" t="str">
        <f>"299520210531100841113118"</f>
        <v>299520210531100841113118</v>
      </c>
      <c r="C1093" s="5" t="s">
        <v>7</v>
      </c>
      <c r="D1093" s="5" t="str">
        <f>"王文娟"</f>
        <v>王文娟</v>
      </c>
      <c r="E1093" s="5" t="str">
        <f t="shared" si="21"/>
        <v>女</v>
      </c>
    </row>
    <row r="1094" spans="1:5" ht="30" customHeight="1">
      <c r="A1094" s="5">
        <v>1092</v>
      </c>
      <c r="B1094" s="5" t="str">
        <f>"299520210531101014113123"</f>
        <v>299520210531101014113123</v>
      </c>
      <c r="C1094" s="5" t="s">
        <v>7</v>
      </c>
      <c r="D1094" s="5" t="str">
        <f>"王丹"</f>
        <v>王丹</v>
      </c>
      <c r="E1094" s="5" t="str">
        <f t="shared" si="21"/>
        <v>女</v>
      </c>
    </row>
    <row r="1095" spans="1:5" ht="30" customHeight="1">
      <c r="A1095" s="5">
        <v>1093</v>
      </c>
      <c r="B1095" s="5" t="str">
        <f>"299520210531101643113137"</f>
        <v>299520210531101643113137</v>
      </c>
      <c r="C1095" s="5" t="s">
        <v>7</v>
      </c>
      <c r="D1095" s="5" t="str">
        <f>"罗春钰"</f>
        <v>罗春钰</v>
      </c>
      <c r="E1095" s="5" t="str">
        <f t="shared" si="21"/>
        <v>女</v>
      </c>
    </row>
    <row r="1096" spans="1:5" ht="30" customHeight="1">
      <c r="A1096" s="5">
        <v>1094</v>
      </c>
      <c r="B1096" s="5" t="str">
        <f>"299520210531102317113141"</f>
        <v>299520210531102317113141</v>
      </c>
      <c r="C1096" s="5" t="s">
        <v>7</v>
      </c>
      <c r="D1096" s="5" t="str">
        <f>"王毓槐"</f>
        <v>王毓槐</v>
      </c>
      <c r="E1096" s="5" t="str">
        <f t="shared" si="21"/>
        <v>女</v>
      </c>
    </row>
    <row r="1097" spans="1:5" ht="30" customHeight="1">
      <c r="A1097" s="5">
        <v>1095</v>
      </c>
      <c r="B1097" s="5" t="str">
        <f>"299520210531102447113144"</f>
        <v>299520210531102447113144</v>
      </c>
      <c r="C1097" s="5" t="s">
        <v>7</v>
      </c>
      <c r="D1097" s="5" t="str">
        <f>"王慧敏"</f>
        <v>王慧敏</v>
      </c>
      <c r="E1097" s="5" t="str">
        <f t="shared" si="21"/>
        <v>女</v>
      </c>
    </row>
    <row r="1098" spans="1:5" ht="30" customHeight="1">
      <c r="A1098" s="5">
        <v>1096</v>
      </c>
      <c r="B1098" s="5" t="str">
        <f>"299520210531102509113145"</f>
        <v>299520210531102509113145</v>
      </c>
      <c r="C1098" s="5" t="s">
        <v>7</v>
      </c>
      <c r="D1098" s="5" t="str">
        <f>"郑丽娟"</f>
        <v>郑丽娟</v>
      </c>
      <c r="E1098" s="5" t="str">
        <f t="shared" si="21"/>
        <v>女</v>
      </c>
    </row>
    <row r="1099" spans="1:5" ht="30" customHeight="1">
      <c r="A1099" s="5">
        <v>1097</v>
      </c>
      <c r="B1099" s="5" t="str">
        <f>"299520210531103257113158"</f>
        <v>299520210531103257113158</v>
      </c>
      <c r="C1099" s="5" t="s">
        <v>7</v>
      </c>
      <c r="D1099" s="5" t="str">
        <f>"周思萌"</f>
        <v>周思萌</v>
      </c>
      <c r="E1099" s="5" t="str">
        <f t="shared" si="21"/>
        <v>女</v>
      </c>
    </row>
    <row r="1100" spans="1:5" ht="30" customHeight="1">
      <c r="A1100" s="5">
        <v>1098</v>
      </c>
      <c r="B1100" s="5" t="str">
        <f>"299520210531103924113176"</f>
        <v>299520210531103924113176</v>
      </c>
      <c r="C1100" s="5" t="s">
        <v>7</v>
      </c>
      <c r="D1100" s="5" t="str">
        <f>"张月娥"</f>
        <v>张月娥</v>
      </c>
      <c r="E1100" s="5" t="str">
        <f t="shared" si="21"/>
        <v>女</v>
      </c>
    </row>
    <row r="1101" spans="1:5" ht="30" customHeight="1">
      <c r="A1101" s="5">
        <v>1099</v>
      </c>
      <c r="B1101" s="5" t="str">
        <f>"299520210531104942113193"</f>
        <v>299520210531104942113193</v>
      </c>
      <c r="C1101" s="5" t="s">
        <v>7</v>
      </c>
      <c r="D1101" s="5" t="str">
        <f>"陈丽丹"</f>
        <v>陈丽丹</v>
      </c>
      <c r="E1101" s="5" t="str">
        <f t="shared" si="21"/>
        <v>女</v>
      </c>
    </row>
    <row r="1102" spans="1:5" ht="30" customHeight="1">
      <c r="A1102" s="5">
        <v>1100</v>
      </c>
      <c r="B1102" s="5" t="str">
        <f>"299520210531105512113201"</f>
        <v>299520210531105512113201</v>
      </c>
      <c r="C1102" s="5" t="s">
        <v>7</v>
      </c>
      <c r="D1102" s="5" t="str">
        <f>"邹倩倩"</f>
        <v>邹倩倩</v>
      </c>
      <c r="E1102" s="5" t="str">
        <f t="shared" si="21"/>
        <v>女</v>
      </c>
    </row>
    <row r="1103" spans="1:5" ht="30" customHeight="1">
      <c r="A1103" s="5">
        <v>1101</v>
      </c>
      <c r="B1103" s="5" t="str">
        <f>"299520210531105546113205"</f>
        <v>299520210531105546113205</v>
      </c>
      <c r="C1103" s="5" t="s">
        <v>7</v>
      </c>
      <c r="D1103" s="5" t="str">
        <f>"王金花"</f>
        <v>王金花</v>
      </c>
      <c r="E1103" s="5" t="str">
        <f t="shared" si="21"/>
        <v>女</v>
      </c>
    </row>
    <row r="1104" spans="1:5" ht="30" customHeight="1">
      <c r="A1104" s="5">
        <v>1102</v>
      </c>
      <c r="B1104" s="5" t="str">
        <f>"299520210531110329113217"</f>
        <v>299520210531110329113217</v>
      </c>
      <c r="C1104" s="5" t="s">
        <v>7</v>
      </c>
      <c r="D1104" s="5" t="str">
        <f>"王玲"</f>
        <v>王玲</v>
      </c>
      <c r="E1104" s="5" t="str">
        <f t="shared" si="21"/>
        <v>女</v>
      </c>
    </row>
    <row r="1105" spans="1:5" ht="30" customHeight="1">
      <c r="A1105" s="5">
        <v>1103</v>
      </c>
      <c r="B1105" s="5" t="str">
        <f>"299520210531111030113227"</f>
        <v>299520210531111030113227</v>
      </c>
      <c r="C1105" s="5" t="s">
        <v>7</v>
      </c>
      <c r="D1105" s="5" t="str">
        <f>"苏冬梅"</f>
        <v>苏冬梅</v>
      </c>
      <c r="E1105" s="5" t="str">
        <f t="shared" si="21"/>
        <v>女</v>
      </c>
    </row>
    <row r="1106" spans="1:5" ht="30" customHeight="1">
      <c r="A1106" s="5">
        <v>1104</v>
      </c>
      <c r="B1106" s="5" t="str">
        <f>"299520210531113732113267"</f>
        <v>299520210531113732113267</v>
      </c>
      <c r="C1106" s="5" t="s">
        <v>7</v>
      </c>
      <c r="D1106" s="5" t="str">
        <f>"李力莉"</f>
        <v>李力莉</v>
      </c>
      <c r="E1106" s="5" t="str">
        <f t="shared" si="21"/>
        <v>女</v>
      </c>
    </row>
    <row r="1107" spans="1:5" ht="30" customHeight="1">
      <c r="A1107" s="5">
        <v>1105</v>
      </c>
      <c r="B1107" s="5" t="str">
        <f>"299520210531120220113291"</f>
        <v>299520210531120220113291</v>
      </c>
      <c r="C1107" s="5" t="s">
        <v>7</v>
      </c>
      <c r="D1107" s="5" t="str">
        <f>"黄会榆"</f>
        <v>黄会榆</v>
      </c>
      <c r="E1107" s="5" t="str">
        <f t="shared" si="21"/>
        <v>女</v>
      </c>
    </row>
    <row r="1108" spans="1:5" ht="30" customHeight="1">
      <c r="A1108" s="5">
        <v>1106</v>
      </c>
      <c r="B1108" s="5" t="str">
        <f>"299520210531120708113299"</f>
        <v>299520210531120708113299</v>
      </c>
      <c r="C1108" s="5" t="s">
        <v>7</v>
      </c>
      <c r="D1108" s="5" t="str">
        <f>"钟焕娃"</f>
        <v>钟焕娃</v>
      </c>
      <c r="E1108" s="5" t="str">
        <f t="shared" si="21"/>
        <v>女</v>
      </c>
    </row>
    <row r="1109" spans="1:5" ht="30" customHeight="1">
      <c r="A1109" s="5">
        <v>1107</v>
      </c>
      <c r="B1109" s="5" t="str">
        <f>"299520210531123844113338"</f>
        <v>299520210531123844113338</v>
      </c>
      <c r="C1109" s="5" t="s">
        <v>7</v>
      </c>
      <c r="D1109" s="5" t="str">
        <f>"何书祥"</f>
        <v>何书祥</v>
      </c>
      <c r="E1109" s="5" t="str">
        <f t="shared" si="21"/>
        <v>女</v>
      </c>
    </row>
    <row r="1110" spans="1:5" ht="30" customHeight="1">
      <c r="A1110" s="5">
        <v>1108</v>
      </c>
      <c r="B1110" s="5" t="str">
        <f>"299520210531123954113339"</f>
        <v>299520210531123954113339</v>
      </c>
      <c r="C1110" s="5" t="s">
        <v>7</v>
      </c>
      <c r="D1110" s="5" t="str">
        <f>"唐晓雪"</f>
        <v>唐晓雪</v>
      </c>
      <c r="E1110" s="5" t="str">
        <f t="shared" si="21"/>
        <v>女</v>
      </c>
    </row>
    <row r="1111" spans="1:5" ht="30" customHeight="1">
      <c r="A1111" s="5">
        <v>1109</v>
      </c>
      <c r="B1111" s="5" t="str">
        <f>"299520210531124435113344"</f>
        <v>299520210531124435113344</v>
      </c>
      <c r="C1111" s="5" t="s">
        <v>7</v>
      </c>
      <c r="D1111" s="5" t="str">
        <f>"汪小梅"</f>
        <v>汪小梅</v>
      </c>
      <c r="E1111" s="5" t="str">
        <f t="shared" si="21"/>
        <v>女</v>
      </c>
    </row>
    <row r="1112" spans="1:5" ht="30" customHeight="1">
      <c r="A1112" s="5">
        <v>1110</v>
      </c>
      <c r="B1112" s="5" t="str">
        <f>"299520210531124704113349"</f>
        <v>299520210531124704113349</v>
      </c>
      <c r="C1112" s="5" t="s">
        <v>7</v>
      </c>
      <c r="D1112" s="5" t="str">
        <f>"洪秋"</f>
        <v>洪秋</v>
      </c>
      <c r="E1112" s="5" t="str">
        <f t="shared" si="21"/>
        <v>女</v>
      </c>
    </row>
    <row r="1113" spans="1:5" ht="30" customHeight="1">
      <c r="A1113" s="5">
        <v>1111</v>
      </c>
      <c r="B1113" s="5" t="str">
        <f>"299520210531125557113362"</f>
        <v>299520210531125557113362</v>
      </c>
      <c r="C1113" s="5" t="s">
        <v>7</v>
      </c>
      <c r="D1113" s="5" t="str">
        <f>"张燕"</f>
        <v>张燕</v>
      </c>
      <c r="E1113" s="5" t="str">
        <f t="shared" si="21"/>
        <v>女</v>
      </c>
    </row>
    <row r="1114" spans="1:5" ht="30" customHeight="1">
      <c r="A1114" s="5">
        <v>1112</v>
      </c>
      <c r="B1114" s="5" t="str">
        <f>"299520210531130158113371"</f>
        <v>299520210531130158113371</v>
      </c>
      <c r="C1114" s="5" t="s">
        <v>7</v>
      </c>
      <c r="D1114" s="5" t="str">
        <f>"黄娜"</f>
        <v>黄娜</v>
      </c>
      <c r="E1114" s="5" t="str">
        <f t="shared" si="21"/>
        <v>女</v>
      </c>
    </row>
    <row r="1115" spans="1:5" ht="30" customHeight="1">
      <c r="A1115" s="5">
        <v>1113</v>
      </c>
      <c r="B1115" s="5" t="str">
        <f>"299520210531130332113374"</f>
        <v>299520210531130332113374</v>
      </c>
      <c r="C1115" s="5" t="s">
        <v>7</v>
      </c>
      <c r="D1115" s="5" t="str">
        <f>"郑丽"</f>
        <v>郑丽</v>
      </c>
      <c r="E1115" s="5" t="str">
        <f t="shared" si="21"/>
        <v>女</v>
      </c>
    </row>
    <row r="1116" spans="1:5" ht="30" customHeight="1">
      <c r="A1116" s="5">
        <v>1114</v>
      </c>
      <c r="B1116" s="5" t="str">
        <f>"299520210531130631113383"</f>
        <v>299520210531130631113383</v>
      </c>
      <c r="C1116" s="5" t="s">
        <v>7</v>
      </c>
      <c r="D1116" s="5" t="str">
        <f>"杨婷"</f>
        <v>杨婷</v>
      </c>
      <c r="E1116" s="5" t="str">
        <f t="shared" si="21"/>
        <v>女</v>
      </c>
    </row>
    <row r="1117" spans="1:5" ht="30" customHeight="1">
      <c r="A1117" s="5">
        <v>1115</v>
      </c>
      <c r="B1117" s="5" t="str">
        <f>"299520210531130927113387"</f>
        <v>299520210531130927113387</v>
      </c>
      <c r="C1117" s="5" t="s">
        <v>7</v>
      </c>
      <c r="D1117" s="5" t="str">
        <f>"孙安满"</f>
        <v>孙安满</v>
      </c>
      <c r="E1117" s="5" t="str">
        <f t="shared" si="21"/>
        <v>女</v>
      </c>
    </row>
    <row r="1118" spans="1:5" ht="30" customHeight="1">
      <c r="A1118" s="5">
        <v>1116</v>
      </c>
      <c r="B1118" s="5" t="str">
        <f>"299520210531131054113390"</f>
        <v>299520210531131054113390</v>
      </c>
      <c r="C1118" s="5" t="s">
        <v>7</v>
      </c>
      <c r="D1118" s="5" t="str">
        <f>"王晓艳"</f>
        <v>王晓艳</v>
      </c>
      <c r="E1118" s="5" t="str">
        <f t="shared" si="21"/>
        <v>女</v>
      </c>
    </row>
    <row r="1119" spans="1:5" ht="30" customHeight="1">
      <c r="A1119" s="5">
        <v>1117</v>
      </c>
      <c r="B1119" s="5" t="str">
        <f>"299520210531131324113395"</f>
        <v>299520210531131324113395</v>
      </c>
      <c r="C1119" s="5" t="s">
        <v>7</v>
      </c>
      <c r="D1119" s="5" t="str">
        <f>"陈文娟"</f>
        <v>陈文娟</v>
      </c>
      <c r="E1119" s="5" t="str">
        <f t="shared" si="21"/>
        <v>女</v>
      </c>
    </row>
    <row r="1120" spans="1:5" ht="30" customHeight="1">
      <c r="A1120" s="5">
        <v>1118</v>
      </c>
      <c r="B1120" s="5" t="str">
        <f>"299520210531131819113402"</f>
        <v>299520210531131819113402</v>
      </c>
      <c r="C1120" s="5" t="s">
        <v>7</v>
      </c>
      <c r="D1120" s="5" t="str">
        <f>"夏玲"</f>
        <v>夏玲</v>
      </c>
      <c r="E1120" s="5" t="str">
        <f t="shared" si="21"/>
        <v>女</v>
      </c>
    </row>
    <row r="1121" spans="1:5" ht="30" customHeight="1">
      <c r="A1121" s="5">
        <v>1119</v>
      </c>
      <c r="B1121" s="5" t="str">
        <f>"299520210531132200113406"</f>
        <v>299520210531132200113406</v>
      </c>
      <c r="C1121" s="5" t="s">
        <v>7</v>
      </c>
      <c r="D1121" s="5" t="str">
        <f>"周小莹"</f>
        <v>周小莹</v>
      </c>
      <c r="E1121" s="5" t="str">
        <f t="shared" si="21"/>
        <v>女</v>
      </c>
    </row>
    <row r="1122" spans="1:5" ht="30" customHeight="1">
      <c r="A1122" s="5">
        <v>1120</v>
      </c>
      <c r="B1122" s="5" t="str">
        <f>"299520210531132704113416"</f>
        <v>299520210531132704113416</v>
      </c>
      <c r="C1122" s="5" t="s">
        <v>7</v>
      </c>
      <c r="D1122" s="5" t="str">
        <f>"程彩云"</f>
        <v>程彩云</v>
      </c>
      <c r="E1122" s="5" t="str">
        <f t="shared" si="21"/>
        <v>女</v>
      </c>
    </row>
    <row r="1123" spans="1:5" ht="30" customHeight="1">
      <c r="A1123" s="5">
        <v>1121</v>
      </c>
      <c r="B1123" s="5" t="str">
        <f>"299520210531132934113419"</f>
        <v>299520210531132934113419</v>
      </c>
      <c r="C1123" s="5" t="s">
        <v>7</v>
      </c>
      <c r="D1123" s="5" t="str">
        <f>"王艳"</f>
        <v>王艳</v>
      </c>
      <c r="E1123" s="5" t="str">
        <f t="shared" si="21"/>
        <v>女</v>
      </c>
    </row>
    <row r="1124" spans="1:5" ht="30" customHeight="1">
      <c r="A1124" s="5">
        <v>1122</v>
      </c>
      <c r="B1124" s="5" t="str">
        <f>"299520210531133406113425"</f>
        <v>299520210531133406113425</v>
      </c>
      <c r="C1124" s="5" t="s">
        <v>7</v>
      </c>
      <c r="D1124" s="5" t="str">
        <f>"吴雨蔓"</f>
        <v>吴雨蔓</v>
      </c>
      <c r="E1124" s="5" t="str">
        <f t="shared" si="21"/>
        <v>女</v>
      </c>
    </row>
    <row r="1125" spans="1:5" ht="30" customHeight="1">
      <c r="A1125" s="5">
        <v>1123</v>
      </c>
      <c r="B1125" s="5" t="str">
        <f>"299520210531135002113440"</f>
        <v>299520210531135002113440</v>
      </c>
      <c r="C1125" s="5" t="s">
        <v>7</v>
      </c>
      <c r="D1125" s="5" t="str">
        <f>"李艺虹"</f>
        <v>李艺虹</v>
      </c>
      <c r="E1125" s="5" t="str">
        <f t="shared" si="21"/>
        <v>女</v>
      </c>
    </row>
    <row r="1126" spans="1:5" ht="30" customHeight="1">
      <c r="A1126" s="5">
        <v>1124</v>
      </c>
      <c r="B1126" s="5" t="str">
        <f>"299520210531140321113451"</f>
        <v>299520210531140321113451</v>
      </c>
      <c r="C1126" s="5" t="s">
        <v>7</v>
      </c>
      <c r="D1126" s="5" t="str">
        <f>"曾玉花"</f>
        <v>曾玉花</v>
      </c>
      <c r="E1126" s="5" t="str">
        <f>"女"</f>
        <v>女</v>
      </c>
    </row>
    <row r="1127" spans="1:5" ht="30" customHeight="1">
      <c r="A1127" s="5">
        <v>1125</v>
      </c>
      <c r="B1127" s="5" t="str">
        <f>"299520210531140656113454"</f>
        <v>299520210531140656113454</v>
      </c>
      <c r="C1127" s="5" t="s">
        <v>7</v>
      </c>
      <c r="D1127" s="5" t="str">
        <f>"王春玲"</f>
        <v>王春玲</v>
      </c>
      <c r="E1127" s="5" t="str">
        <f>"女"</f>
        <v>女</v>
      </c>
    </row>
    <row r="1128" spans="1:5" ht="30" customHeight="1">
      <c r="A1128" s="5">
        <v>1126</v>
      </c>
      <c r="B1128" s="5" t="str">
        <f>"299520210531140934113456"</f>
        <v>299520210531140934113456</v>
      </c>
      <c r="C1128" s="5" t="s">
        <v>7</v>
      </c>
      <c r="D1128" s="5" t="str">
        <f>"王远芬"</f>
        <v>王远芬</v>
      </c>
      <c r="E1128" s="5" t="str">
        <f>"男"</f>
        <v>男</v>
      </c>
    </row>
    <row r="1129" spans="1:5" ht="30" customHeight="1">
      <c r="A1129" s="5">
        <v>1127</v>
      </c>
      <c r="B1129" s="5" t="str">
        <f>"299520210531141503113460"</f>
        <v>299520210531141503113460</v>
      </c>
      <c r="C1129" s="5" t="s">
        <v>7</v>
      </c>
      <c r="D1129" s="5" t="str">
        <f>"曾小红"</f>
        <v>曾小红</v>
      </c>
      <c r="E1129" s="5" t="str">
        <f aca="true" t="shared" si="22" ref="E1129:E1142">"女"</f>
        <v>女</v>
      </c>
    </row>
    <row r="1130" spans="1:5" ht="30" customHeight="1">
      <c r="A1130" s="5">
        <v>1128</v>
      </c>
      <c r="B1130" s="5" t="str">
        <f>"299520210531141637113464"</f>
        <v>299520210531141637113464</v>
      </c>
      <c r="C1130" s="5" t="s">
        <v>7</v>
      </c>
      <c r="D1130" s="5" t="str">
        <f>"冯洁薇"</f>
        <v>冯洁薇</v>
      </c>
      <c r="E1130" s="5" t="str">
        <f t="shared" si="22"/>
        <v>女</v>
      </c>
    </row>
    <row r="1131" spans="1:5" ht="30" customHeight="1">
      <c r="A1131" s="5">
        <v>1129</v>
      </c>
      <c r="B1131" s="5" t="str">
        <f>"299520210531142310113470"</f>
        <v>299520210531142310113470</v>
      </c>
      <c r="C1131" s="5" t="s">
        <v>7</v>
      </c>
      <c r="D1131" s="5" t="str">
        <f>"许莲妹"</f>
        <v>许莲妹</v>
      </c>
      <c r="E1131" s="5" t="str">
        <f t="shared" si="22"/>
        <v>女</v>
      </c>
    </row>
    <row r="1132" spans="1:5" ht="30" customHeight="1">
      <c r="A1132" s="5">
        <v>1130</v>
      </c>
      <c r="B1132" s="5" t="str">
        <f>"299520210531144114113490"</f>
        <v>299520210531144114113490</v>
      </c>
      <c r="C1132" s="5" t="s">
        <v>7</v>
      </c>
      <c r="D1132" s="5" t="str">
        <f>"麦孟娟"</f>
        <v>麦孟娟</v>
      </c>
      <c r="E1132" s="5" t="str">
        <f t="shared" si="22"/>
        <v>女</v>
      </c>
    </row>
    <row r="1133" spans="1:5" ht="30" customHeight="1">
      <c r="A1133" s="5">
        <v>1131</v>
      </c>
      <c r="B1133" s="5" t="str">
        <f>"299520210531144229113494"</f>
        <v>299520210531144229113494</v>
      </c>
      <c r="C1133" s="5" t="s">
        <v>7</v>
      </c>
      <c r="D1133" s="5" t="str">
        <f>"黎慧"</f>
        <v>黎慧</v>
      </c>
      <c r="E1133" s="5" t="str">
        <f t="shared" si="22"/>
        <v>女</v>
      </c>
    </row>
    <row r="1134" spans="1:5" ht="30" customHeight="1">
      <c r="A1134" s="5">
        <v>1132</v>
      </c>
      <c r="B1134" s="5" t="str">
        <f>"299520210531150156113531"</f>
        <v>299520210531150156113531</v>
      </c>
      <c r="C1134" s="5" t="s">
        <v>7</v>
      </c>
      <c r="D1134" s="5" t="str">
        <f>"孙静"</f>
        <v>孙静</v>
      </c>
      <c r="E1134" s="5" t="str">
        <f t="shared" si="22"/>
        <v>女</v>
      </c>
    </row>
    <row r="1135" spans="1:5" ht="30" customHeight="1">
      <c r="A1135" s="5">
        <v>1133</v>
      </c>
      <c r="B1135" s="5" t="str">
        <f>"299520210531150510113541"</f>
        <v>299520210531150510113541</v>
      </c>
      <c r="C1135" s="5" t="s">
        <v>7</v>
      </c>
      <c r="D1135" s="5" t="str">
        <f>"游象琼"</f>
        <v>游象琼</v>
      </c>
      <c r="E1135" s="5" t="str">
        <f t="shared" si="22"/>
        <v>女</v>
      </c>
    </row>
    <row r="1136" spans="1:5" ht="30" customHeight="1">
      <c r="A1136" s="5">
        <v>1134</v>
      </c>
      <c r="B1136" s="5" t="str">
        <f>"299520210531151951113567"</f>
        <v>299520210531151951113567</v>
      </c>
      <c r="C1136" s="5" t="s">
        <v>7</v>
      </c>
      <c r="D1136" s="5" t="str">
        <f>"岑春喜"</f>
        <v>岑春喜</v>
      </c>
      <c r="E1136" s="5" t="str">
        <f t="shared" si="22"/>
        <v>女</v>
      </c>
    </row>
    <row r="1137" spans="1:5" ht="30" customHeight="1">
      <c r="A1137" s="5">
        <v>1135</v>
      </c>
      <c r="B1137" s="5" t="str">
        <f>"299520210531152205113571"</f>
        <v>299520210531152205113571</v>
      </c>
      <c r="C1137" s="5" t="s">
        <v>7</v>
      </c>
      <c r="D1137" s="5" t="str">
        <f>"王萍"</f>
        <v>王萍</v>
      </c>
      <c r="E1137" s="5" t="str">
        <f t="shared" si="22"/>
        <v>女</v>
      </c>
    </row>
    <row r="1138" spans="1:5" ht="30" customHeight="1">
      <c r="A1138" s="5">
        <v>1136</v>
      </c>
      <c r="B1138" s="5" t="str">
        <f>"299520210531162639113665"</f>
        <v>299520210531162639113665</v>
      </c>
      <c r="C1138" s="5" t="s">
        <v>7</v>
      </c>
      <c r="D1138" s="5" t="str">
        <f>"许丽英"</f>
        <v>许丽英</v>
      </c>
      <c r="E1138" s="5" t="str">
        <f t="shared" si="22"/>
        <v>女</v>
      </c>
    </row>
    <row r="1139" spans="1:5" ht="30" customHeight="1">
      <c r="A1139" s="5">
        <v>1137</v>
      </c>
      <c r="B1139" s="5" t="str">
        <f>"299520210531165154113694"</f>
        <v>299520210531165154113694</v>
      </c>
      <c r="C1139" s="5" t="s">
        <v>7</v>
      </c>
      <c r="D1139" s="5" t="str">
        <f>"羊气育"</f>
        <v>羊气育</v>
      </c>
      <c r="E1139" s="5" t="str">
        <f t="shared" si="22"/>
        <v>女</v>
      </c>
    </row>
    <row r="1140" spans="1:5" ht="30" customHeight="1">
      <c r="A1140" s="5">
        <v>1138</v>
      </c>
      <c r="B1140" s="5" t="str">
        <f>"299520210527201052109868"</f>
        <v>299520210527201052109868</v>
      </c>
      <c r="C1140" s="5" t="s">
        <v>7</v>
      </c>
      <c r="D1140" s="5" t="str">
        <f>"潘亚钰"</f>
        <v>潘亚钰</v>
      </c>
      <c r="E1140" s="5" t="str">
        <f t="shared" si="22"/>
        <v>女</v>
      </c>
    </row>
    <row r="1141" spans="1:5" ht="30" customHeight="1">
      <c r="A1141" s="5">
        <v>1139</v>
      </c>
      <c r="B1141" s="5" t="str">
        <f>"299520210527150851109417"</f>
        <v>299520210527150851109417</v>
      </c>
      <c r="C1141" s="5" t="s">
        <v>7</v>
      </c>
      <c r="D1141" s="5" t="str">
        <f>"郑朝艳"</f>
        <v>郑朝艳</v>
      </c>
      <c r="E1141" s="5" t="str">
        <f t="shared" si="22"/>
        <v>女</v>
      </c>
    </row>
    <row r="1142" spans="1:5" ht="30" customHeight="1">
      <c r="A1142" s="5">
        <v>1140</v>
      </c>
      <c r="B1142" s="5" t="str">
        <f>"299520210531154022113599"</f>
        <v>299520210531154022113599</v>
      </c>
      <c r="C1142" s="5" t="s">
        <v>7</v>
      </c>
      <c r="D1142" s="5" t="str">
        <f>"黎琪"</f>
        <v>黎琪</v>
      </c>
      <c r="E1142" s="5" t="str">
        <f t="shared" si="22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冰冰</cp:lastModifiedBy>
  <dcterms:created xsi:type="dcterms:W3CDTF">2021-06-04T09:20:21Z</dcterms:created>
  <dcterms:modified xsi:type="dcterms:W3CDTF">2021-06-09T04:10:05Z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A8D55D194AF647D99417C14A4E961387</vt:lpwstr>
  </property>
  <property fmtid="{D5CDD505-2E9C-101B-9397-08002B2CF9AE}" pid="4" name="KSOProductBuildV">
    <vt:lpwstr>2052-11.1.0.10577</vt:lpwstr>
  </property>
  <property fmtid="{D5CDD505-2E9C-101B-9397-08002B2CF9AE}" pid="5" name="KSOReadingLayo">
    <vt:bool>false</vt:bool>
  </property>
</Properties>
</file>