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（合格）食品" sheetId="1" r:id="rId1"/>
  </sheets>
  <definedNames/>
  <calcPr fullCalcOnLoad="1"/>
</workbook>
</file>

<file path=xl/sharedStrings.xml><?xml version="1.0" encoding="utf-8"?>
<sst xmlns="http://schemas.openxmlformats.org/spreadsheetml/2006/main" count="522" uniqueCount="7">
  <si>
    <t>海口市秀英区2021年招聘食品安全协管员  合格人员</t>
  </si>
  <si>
    <t>序号</t>
  </si>
  <si>
    <t>报考号</t>
  </si>
  <si>
    <t>报考岗位</t>
  </si>
  <si>
    <t>姓名</t>
  </si>
  <si>
    <t>性别</t>
  </si>
  <si>
    <t>0101_食品安全协管员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</si>
</sst>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8"/>
  <sheetViews>
    <sheetView tabSelected="1" workbookViewId="0" topLeftCell="A1">
      <selection activeCell="K8" sqref="K8"/>
    </sheetView>
  </sheetViews>
  <sheetFormatPr defaultColWidth="9.00390625" defaultRowHeight="30" customHeight="1"/>
  <cols>
    <col min="2" max="2" width="23.7109375" style="0" customWidth="1"/>
    <col min="3" max="3" width="20.57421875" style="0" customWidth="1"/>
  </cols>
  <sheetData>
    <row r="1" spans="1:5" ht="54" customHeight="1">
      <c r="A1" s="2" t="s">
        <v>0</v>
      </c>
      <c r="B1" s="3"/>
      <c r="C1" s="3"/>
      <c r="D1" s="3"/>
      <c r="E1" s="3"/>
    </row>
    <row r="2" spans="1:5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0" customHeight="1">
      <c r="A3" s="5">
        <v>1</v>
      </c>
      <c r="B3" s="5" t="str">
        <f>"2782202101090841403"</f>
        <v>2782202101090841403</v>
      </c>
      <c r="C3" s="5" t="s">
        <v>6</v>
      </c>
      <c r="D3" s="5" t="str">
        <f>"杨继龙"</f>
        <v>杨继龙</v>
      </c>
      <c r="E3" s="5" t="str">
        <f aca="true" t="shared" si="0" ref="E3:E9">"男"</f>
        <v>男</v>
      </c>
    </row>
    <row r="4" spans="1:5" ht="30" customHeight="1">
      <c r="A4" s="5">
        <v>2</v>
      </c>
      <c r="B4" s="5" t="str">
        <f>"2782202101090851055"</f>
        <v>2782202101090851055</v>
      </c>
      <c r="C4" s="5" t="s">
        <v>6</v>
      </c>
      <c r="D4" s="5" t="str">
        <f>"陈丹"</f>
        <v>陈丹</v>
      </c>
      <c r="E4" s="5" t="str">
        <f aca="true" t="shared" si="1" ref="E4:E7">"女"</f>
        <v>女</v>
      </c>
    </row>
    <row r="5" spans="1:5" ht="30" customHeight="1">
      <c r="A5" s="5">
        <v>3</v>
      </c>
      <c r="B5" s="5" t="str">
        <f>"2782202101090852596"</f>
        <v>2782202101090852596</v>
      </c>
      <c r="C5" s="5" t="s">
        <v>6</v>
      </c>
      <c r="D5" s="5" t="str">
        <f>"李春霞"</f>
        <v>李春霞</v>
      </c>
      <c r="E5" s="5" t="str">
        <f t="shared" si="1"/>
        <v>女</v>
      </c>
    </row>
    <row r="6" spans="1:5" ht="30" customHeight="1">
      <c r="A6" s="5">
        <v>4</v>
      </c>
      <c r="B6" s="5" t="str">
        <f>"2782202101090853267"</f>
        <v>2782202101090853267</v>
      </c>
      <c r="C6" s="5" t="s">
        <v>6</v>
      </c>
      <c r="D6" s="5" t="str">
        <f>"王福养"</f>
        <v>王福养</v>
      </c>
      <c r="E6" s="5" t="str">
        <f t="shared" si="0"/>
        <v>男</v>
      </c>
    </row>
    <row r="7" spans="1:5" ht="30" customHeight="1">
      <c r="A7" s="5">
        <v>5</v>
      </c>
      <c r="B7" s="5" t="str">
        <f>"2782202101090856098"</f>
        <v>2782202101090856098</v>
      </c>
      <c r="C7" s="5" t="s">
        <v>6</v>
      </c>
      <c r="D7" s="5" t="str">
        <f>"陈春平"</f>
        <v>陈春平</v>
      </c>
      <c r="E7" s="5" t="str">
        <f t="shared" si="1"/>
        <v>女</v>
      </c>
    </row>
    <row r="8" spans="1:5" ht="30" customHeight="1">
      <c r="A8" s="5">
        <v>6</v>
      </c>
      <c r="B8" s="5" t="str">
        <f>"2782202101090857379"</f>
        <v>2782202101090857379</v>
      </c>
      <c r="C8" s="5" t="s">
        <v>6</v>
      </c>
      <c r="D8" s="5" t="str">
        <f>"谭善彬"</f>
        <v>谭善彬</v>
      </c>
      <c r="E8" s="5" t="str">
        <f t="shared" si="0"/>
        <v>男</v>
      </c>
    </row>
    <row r="9" spans="1:5" ht="30" customHeight="1">
      <c r="A9" s="5">
        <v>7</v>
      </c>
      <c r="B9" s="5" t="str">
        <f>"27822021010909040010"</f>
        <v>27822021010909040010</v>
      </c>
      <c r="C9" s="5" t="s">
        <v>6</v>
      </c>
      <c r="D9" s="5" t="str">
        <f>"吉才朝"</f>
        <v>吉才朝</v>
      </c>
      <c r="E9" s="5" t="str">
        <f t="shared" si="0"/>
        <v>男</v>
      </c>
    </row>
    <row r="10" spans="1:5" ht="30" customHeight="1">
      <c r="A10" s="5">
        <v>8</v>
      </c>
      <c r="B10" s="5" t="str">
        <f>"27822021010909151411"</f>
        <v>27822021010909151411</v>
      </c>
      <c r="C10" s="5" t="s">
        <v>6</v>
      </c>
      <c r="D10" s="5" t="str">
        <f>"张宝芳"</f>
        <v>张宝芳</v>
      </c>
      <c r="E10" s="5" t="str">
        <f aca="true" t="shared" si="2" ref="E10:E14">"女"</f>
        <v>女</v>
      </c>
    </row>
    <row r="11" spans="1:5" ht="30" customHeight="1">
      <c r="A11" s="5">
        <v>9</v>
      </c>
      <c r="B11" s="5" t="str">
        <f>"27822021010909480912"</f>
        <v>27822021010909480912</v>
      </c>
      <c r="C11" s="5" t="s">
        <v>6</v>
      </c>
      <c r="D11" s="5" t="str">
        <f>"孙鸿畑"</f>
        <v>孙鸿畑</v>
      </c>
      <c r="E11" s="5" t="str">
        <f aca="true" t="shared" si="3" ref="E11:E17">"男"</f>
        <v>男</v>
      </c>
    </row>
    <row r="12" spans="1:5" ht="30" customHeight="1">
      <c r="A12" s="5">
        <v>10</v>
      </c>
      <c r="B12" s="5" t="str">
        <f>"27822021010909485113"</f>
        <v>27822021010909485113</v>
      </c>
      <c r="C12" s="5" t="s">
        <v>6</v>
      </c>
      <c r="D12" s="5" t="str">
        <f>"王二燕"</f>
        <v>王二燕</v>
      </c>
      <c r="E12" s="5" t="str">
        <f t="shared" si="2"/>
        <v>女</v>
      </c>
    </row>
    <row r="13" spans="1:5" ht="30" customHeight="1">
      <c r="A13" s="5">
        <v>11</v>
      </c>
      <c r="B13" s="5" t="str">
        <f>"27822021010909505014"</f>
        <v>27822021010909505014</v>
      </c>
      <c r="C13" s="5" t="s">
        <v>6</v>
      </c>
      <c r="D13" s="5" t="str">
        <f>"欧阳盛"</f>
        <v>欧阳盛</v>
      </c>
      <c r="E13" s="5" t="str">
        <f t="shared" si="3"/>
        <v>男</v>
      </c>
    </row>
    <row r="14" spans="1:5" ht="30" customHeight="1">
      <c r="A14" s="5">
        <v>12</v>
      </c>
      <c r="B14" s="5" t="str">
        <f>"27822021010909513615"</f>
        <v>27822021010909513615</v>
      </c>
      <c r="C14" s="5" t="s">
        <v>6</v>
      </c>
      <c r="D14" s="5" t="str">
        <f>"梁妍"</f>
        <v>梁妍</v>
      </c>
      <c r="E14" s="5" t="str">
        <f t="shared" si="2"/>
        <v>女</v>
      </c>
    </row>
    <row r="15" spans="1:5" ht="30" customHeight="1">
      <c r="A15" s="5">
        <v>13</v>
      </c>
      <c r="B15" s="5" t="str">
        <f>"27822021010909564817"</f>
        <v>27822021010909564817</v>
      </c>
      <c r="C15" s="5" t="s">
        <v>6</v>
      </c>
      <c r="D15" s="5" t="str">
        <f>"陈锦如"</f>
        <v>陈锦如</v>
      </c>
      <c r="E15" s="5" t="str">
        <f t="shared" si="3"/>
        <v>男</v>
      </c>
    </row>
    <row r="16" spans="1:5" ht="30" customHeight="1">
      <c r="A16" s="5">
        <v>14</v>
      </c>
      <c r="B16" s="5" t="str">
        <f>"27822021010909571618"</f>
        <v>27822021010909571618</v>
      </c>
      <c r="C16" s="5" t="s">
        <v>6</v>
      </c>
      <c r="D16" s="5" t="str">
        <f>"李荣新"</f>
        <v>李荣新</v>
      </c>
      <c r="E16" s="5" t="str">
        <f t="shared" si="3"/>
        <v>男</v>
      </c>
    </row>
    <row r="17" spans="1:5" ht="30" customHeight="1">
      <c r="A17" s="5">
        <v>15</v>
      </c>
      <c r="B17" s="5" t="str">
        <f>"27822021010909574019"</f>
        <v>27822021010909574019</v>
      </c>
      <c r="C17" s="5" t="s">
        <v>6</v>
      </c>
      <c r="D17" s="5" t="str">
        <f>"吴贻培"</f>
        <v>吴贻培</v>
      </c>
      <c r="E17" s="5" t="str">
        <f t="shared" si="3"/>
        <v>男</v>
      </c>
    </row>
    <row r="18" spans="1:5" ht="30" customHeight="1">
      <c r="A18" s="5">
        <v>16</v>
      </c>
      <c r="B18" s="5" t="str">
        <f>"27822021010910071620"</f>
        <v>27822021010910071620</v>
      </c>
      <c r="C18" s="5" t="s">
        <v>6</v>
      </c>
      <c r="D18" s="5" t="str">
        <f>"陈丽娜"</f>
        <v>陈丽娜</v>
      </c>
      <c r="E18" s="5" t="str">
        <f aca="true" t="shared" si="4" ref="E18:E22">"女"</f>
        <v>女</v>
      </c>
    </row>
    <row r="19" spans="1:5" ht="30" customHeight="1">
      <c r="A19" s="5">
        <v>17</v>
      </c>
      <c r="B19" s="5" t="str">
        <f>"27822021010910082721"</f>
        <v>27822021010910082721</v>
      </c>
      <c r="C19" s="5" t="s">
        <v>6</v>
      </c>
      <c r="D19" s="5" t="str">
        <f>"秦子康"</f>
        <v>秦子康</v>
      </c>
      <c r="E19" s="5" t="str">
        <f aca="true" t="shared" si="5" ref="E19:E24">"男"</f>
        <v>男</v>
      </c>
    </row>
    <row r="20" spans="1:5" ht="30" customHeight="1">
      <c r="A20" s="5">
        <v>18</v>
      </c>
      <c r="B20" s="5" t="str">
        <f>"27822021010910092722"</f>
        <v>27822021010910092722</v>
      </c>
      <c r="C20" s="5" t="s">
        <v>6</v>
      </c>
      <c r="D20" s="5" t="str">
        <f>"温丽虹"</f>
        <v>温丽虹</v>
      </c>
      <c r="E20" s="5" t="str">
        <f t="shared" si="4"/>
        <v>女</v>
      </c>
    </row>
    <row r="21" spans="1:5" ht="30" customHeight="1">
      <c r="A21" s="5">
        <v>19</v>
      </c>
      <c r="B21" s="5" t="str">
        <f>"27822021010910095123"</f>
        <v>27822021010910095123</v>
      </c>
      <c r="C21" s="5" t="s">
        <v>6</v>
      </c>
      <c r="D21" s="5" t="str">
        <f>"叶健"</f>
        <v>叶健</v>
      </c>
      <c r="E21" s="5" t="str">
        <f t="shared" si="5"/>
        <v>男</v>
      </c>
    </row>
    <row r="22" spans="1:5" ht="30" customHeight="1">
      <c r="A22" s="5">
        <v>20</v>
      </c>
      <c r="B22" s="5" t="str">
        <f>"27822021010910111024"</f>
        <v>27822021010910111024</v>
      </c>
      <c r="C22" s="5" t="s">
        <v>6</v>
      </c>
      <c r="D22" s="5" t="str">
        <f>"曾香盈"</f>
        <v>曾香盈</v>
      </c>
      <c r="E22" s="5" t="str">
        <f t="shared" si="4"/>
        <v>女</v>
      </c>
    </row>
    <row r="23" spans="1:5" ht="30" customHeight="1">
      <c r="A23" s="5">
        <v>21</v>
      </c>
      <c r="B23" s="5" t="str">
        <f>"27822021010910193225"</f>
        <v>27822021010910193225</v>
      </c>
      <c r="C23" s="5" t="s">
        <v>6</v>
      </c>
      <c r="D23" s="5" t="str">
        <f>"卢裕旭"</f>
        <v>卢裕旭</v>
      </c>
      <c r="E23" s="5" t="str">
        <f t="shared" si="5"/>
        <v>男</v>
      </c>
    </row>
    <row r="24" spans="1:5" ht="30" customHeight="1">
      <c r="A24" s="5">
        <v>22</v>
      </c>
      <c r="B24" s="5" t="str">
        <f>"27822021010910261726"</f>
        <v>27822021010910261726</v>
      </c>
      <c r="C24" s="5" t="s">
        <v>6</v>
      </c>
      <c r="D24" s="5" t="str">
        <f>"王洪强"</f>
        <v>王洪强</v>
      </c>
      <c r="E24" s="5" t="str">
        <f t="shared" si="5"/>
        <v>男</v>
      </c>
    </row>
    <row r="25" spans="1:5" ht="30" customHeight="1">
      <c r="A25" s="5">
        <v>23</v>
      </c>
      <c r="B25" s="5" t="str">
        <f>"27822021010910310827"</f>
        <v>27822021010910310827</v>
      </c>
      <c r="C25" s="5" t="s">
        <v>6</v>
      </c>
      <c r="D25" s="5" t="str">
        <f>"林金花"</f>
        <v>林金花</v>
      </c>
      <c r="E25" s="5" t="str">
        <f aca="true" t="shared" si="6" ref="E25:E27">"女"</f>
        <v>女</v>
      </c>
    </row>
    <row r="26" spans="1:5" ht="30" customHeight="1">
      <c r="A26" s="5">
        <v>24</v>
      </c>
      <c r="B26" s="5" t="str">
        <f>"27822021010910330529"</f>
        <v>27822021010910330529</v>
      </c>
      <c r="C26" s="5" t="s">
        <v>6</v>
      </c>
      <c r="D26" s="5" t="str">
        <f>"宋维琪"</f>
        <v>宋维琪</v>
      </c>
      <c r="E26" s="5" t="str">
        <f t="shared" si="6"/>
        <v>女</v>
      </c>
    </row>
    <row r="27" spans="1:5" ht="30" customHeight="1">
      <c r="A27" s="5">
        <v>25</v>
      </c>
      <c r="B27" s="5" t="str">
        <f>"27822021010910345930"</f>
        <v>27822021010910345930</v>
      </c>
      <c r="C27" s="5" t="s">
        <v>6</v>
      </c>
      <c r="D27" s="5" t="str">
        <f>"王彩虹"</f>
        <v>王彩虹</v>
      </c>
      <c r="E27" s="5" t="str">
        <f t="shared" si="6"/>
        <v>女</v>
      </c>
    </row>
    <row r="28" spans="1:5" ht="30" customHeight="1">
      <c r="A28" s="5">
        <v>26</v>
      </c>
      <c r="B28" s="5" t="str">
        <f>"27822021010910360331"</f>
        <v>27822021010910360331</v>
      </c>
      <c r="C28" s="5" t="s">
        <v>6</v>
      </c>
      <c r="D28" s="5" t="str">
        <f>"王咸弟"</f>
        <v>王咸弟</v>
      </c>
      <c r="E28" s="5" t="str">
        <f aca="true" t="shared" si="7" ref="E28:E30">"男"</f>
        <v>男</v>
      </c>
    </row>
    <row r="29" spans="1:5" ht="30" customHeight="1">
      <c r="A29" s="5">
        <v>27</v>
      </c>
      <c r="B29" s="5" t="str">
        <f>"27822021010910401032"</f>
        <v>27822021010910401032</v>
      </c>
      <c r="C29" s="5" t="s">
        <v>6</v>
      </c>
      <c r="D29" s="5" t="str">
        <f>"梁天河"</f>
        <v>梁天河</v>
      </c>
      <c r="E29" s="5" t="str">
        <f t="shared" si="7"/>
        <v>男</v>
      </c>
    </row>
    <row r="30" spans="1:5" ht="30" customHeight="1">
      <c r="A30" s="5">
        <v>28</v>
      </c>
      <c r="B30" s="5" t="str">
        <f>"27822021010911113334"</f>
        <v>27822021010911113334</v>
      </c>
      <c r="C30" s="5" t="s">
        <v>6</v>
      </c>
      <c r="D30" s="5" t="str">
        <f>"吴锋"</f>
        <v>吴锋</v>
      </c>
      <c r="E30" s="5" t="str">
        <f t="shared" si="7"/>
        <v>男</v>
      </c>
    </row>
    <row r="31" spans="1:5" ht="30" customHeight="1">
      <c r="A31" s="5">
        <v>29</v>
      </c>
      <c r="B31" s="5" t="str">
        <f>"27822021010911180535"</f>
        <v>27822021010911180535</v>
      </c>
      <c r="C31" s="5" t="s">
        <v>6</v>
      </c>
      <c r="D31" s="5" t="str">
        <f>"符怡"</f>
        <v>符怡</v>
      </c>
      <c r="E31" s="5" t="str">
        <f aca="true" t="shared" si="8" ref="E31:E34">"女"</f>
        <v>女</v>
      </c>
    </row>
    <row r="32" spans="1:5" ht="30" customHeight="1">
      <c r="A32" s="5">
        <v>30</v>
      </c>
      <c r="B32" s="5" t="str">
        <f>"27822021010911404738"</f>
        <v>27822021010911404738</v>
      </c>
      <c r="C32" s="5" t="s">
        <v>6</v>
      </c>
      <c r="D32" s="5" t="str">
        <f>"孙一僡"</f>
        <v>孙一僡</v>
      </c>
      <c r="E32" s="5" t="str">
        <f t="shared" si="8"/>
        <v>女</v>
      </c>
    </row>
    <row r="33" spans="1:5" ht="30" customHeight="1">
      <c r="A33" s="5">
        <v>31</v>
      </c>
      <c r="B33" s="5" t="str">
        <f>"27822021010911411239"</f>
        <v>27822021010911411239</v>
      </c>
      <c r="C33" s="5" t="s">
        <v>6</v>
      </c>
      <c r="D33" s="5" t="str">
        <f>"王伟丹"</f>
        <v>王伟丹</v>
      </c>
      <c r="E33" s="5" t="str">
        <f t="shared" si="8"/>
        <v>女</v>
      </c>
    </row>
    <row r="34" spans="1:5" ht="30" customHeight="1">
      <c r="A34" s="5">
        <v>32</v>
      </c>
      <c r="B34" s="5" t="str">
        <f>"27822021010911422940"</f>
        <v>27822021010911422940</v>
      </c>
      <c r="C34" s="5" t="s">
        <v>6</v>
      </c>
      <c r="D34" s="5" t="str">
        <f>"罗智惠"</f>
        <v>罗智惠</v>
      </c>
      <c r="E34" s="5" t="str">
        <f t="shared" si="8"/>
        <v>女</v>
      </c>
    </row>
    <row r="35" spans="1:5" ht="30" customHeight="1">
      <c r="A35" s="5">
        <v>33</v>
      </c>
      <c r="B35" s="5" t="str">
        <f>"27822021010911585541"</f>
        <v>27822021010911585541</v>
      </c>
      <c r="C35" s="5" t="s">
        <v>6</v>
      </c>
      <c r="D35" s="5" t="str">
        <f>"陈大兴"</f>
        <v>陈大兴</v>
      </c>
      <c r="E35" s="5" t="str">
        <f aca="true" t="shared" si="9" ref="E35:E40">"男"</f>
        <v>男</v>
      </c>
    </row>
    <row r="36" spans="1:5" ht="30" customHeight="1">
      <c r="A36" s="5">
        <v>34</v>
      </c>
      <c r="B36" s="5" t="str">
        <f>"27822021010912303643"</f>
        <v>27822021010912303643</v>
      </c>
      <c r="C36" s="5" t="s">
        <v>6</v>
      </c>
      <c r="D36" s="5" t="str">
        <f>"王安平"</f>
        <v>王安平</v>
      </c>
      <c r="E36" s="5" t="str">
        <f t="shared" si="9"/>
        <v>男</v>
      </c>
    </row>
    <row r="37" spans="1:5" ht="30" customHeight="1">
      <c r="A37" s="5">
        <v>35</v>
      </c>
      <c r="B37" s="5" t="str">
        <f>"27822021010912305644"</f>
        <v>27822021010912305644</v>
      </c>
      <c r="C37" s="5" t="s">
        <v>6</v>
      </c>
      <c r="D37" s="5" t="str">
        <f>"羊娟娟"</f>
        <v>羊娟娟</v>
      </c>
      <c r="E37" s="5" t="str">
        <f aca="true" t="shared" si="10" ref="E37:E41">"女"</f>
        <v>女</v>
      </c>
    </row>
    <row r="38" spans="1:5" ht="30" customHeight="1">
      <c r="A38" s="5">
        <v>36</v>
      </c>
      <c r="B38" s="5" t="str">
        <f>"27822021010912324645"</f>
        <v>27822021010912324645</v>
      </c>
      <c r="C38" s="5" t="s">
        <v>6</v>
      </c>
      <c r="D38" s="5" t="str">
        <f>"郭晓玉"</f>
        <v>郭晓玉</v>
      </c>
      <c r="E38" s="5" t="str">
        <f t="shared" si="10"/>
        <v>女</v>
      </c>
    </row>
    <row r="39" spans="1:5" ht="30" customHeight="1">
      <c r="A39" s="5">
        <v>37</v>
      </c>
      <c r="B39" s="5" t="str">
        <f>"27822021010912400447"</f>
        <v>27822021010912400447</v>
      </c>
      <c r="C39" s="5" t="s">
        <v>6</v>
      </c>
      <c r="D39" s="5" t="str">
        <f>"吴清柏"</f>
        <v>吴清柏</v>
      </c>
      <c r="E39" s="5" t="str">
        <f t="shared" si="9"/>
        <v>男</v>
      </c>
    </row>
    <row r="40" spans="1:5" ht="30" customHeight="1">
      <c r="A40" s="5">
        <v>38</v>
      </c>
      <c r="B40" s="5" t="str">
        <f>"27822021010912500848"</f>
        <v>27822021010912500848</v>
      </c>
      <c r="C40" s="5" t="s">
        <v>6</v>
      </c>
      <c r="D40" s="5" t="str">
        <f>"王英顺"</f>
        <v>王英顺</v>
      </c>
      <c r="E40" s="5" t="str">
        <f t="shared" si="9"/>
        <v>男</v>
      </c>
    </row>
    <row r="41" spans="1:5" ht="30" customHeight="1">
      <c r="A41" s="5">
        <v>39</v>
      </c>
      <c r="B41" s="5" t="str">
        <f>"27822021010912530049"</f>
        <v>27822021010912530049</v>
      </c>
      <c r="C41" s="5" t="s">
        <v>6</v>
      </c>
      <c r="D41" s="5" t="str">
        <f>"黄亦皇黄"</f>
        <v>黄亦皇黄</v>
      </c>
      <c r="E41" s="5" t="str">
        <f t="shared" si="10"/>
        <v>女</v>
      </c>
    </row>
    <row r="42" spans="1:5" ht="30" customHeight="1">
      <c r="A42" s="5">
        <v>40</v>
      </c>
      <c r="B42" s="5" t="str">
        <f>"27822021010912530550"</f>
        <v>27822021010912530550</v>
      </c>
      <c r="C42" s="5" t="s">
        <v>6</v>
      </c>
      <c r="D42" s="5" t="str">
        <f>"赵文彬"</f>
        <v>赵文彬</v>
      </c>
      <c r="E42" s="5" t="str">
        <f aca="true" t="shared" si="11" ref="E42:E47">"男"</f>
        <v>男</v>
      </c>
    </row>
    <row r="43" spans="1:5" ht="30" customHeight="1">
      <c r="A43" s="5">
        <v>41</v>
      </c>
      <c r="B43" s="5" t="str">
        <f>"27822021010912545951"</f>
        <v>27822021010912545951</v>
      </c>
      <c r="C43" s="5" t="s">
        <v>6</v>
      </c>
      <c r="D43" s="5" t="str">
        <f>"柯亚霞"</f>
        <v>柯亚霞</v>
      </c>
      <c r="E43" s="5" t="str">
        <f aca="true" t="shared" si="12" ref="E43:E46">"女"</f>
        <v>女</v>
      </c>
    </row>
    <row r="44" spans="1:5" ht="30" customHeight="1">
      <c r="A44" s="5">
        <v>42</v>
      </c>
      <c r="B44" s="5" t="str">
        <f>"27822021010912591952"</f>
        <v>27822021010912591952</v>
      </c>
      <c r="C44" s="5" t="s">
        <v>6</v>
      </c>
      <c r="D44" s="5" t="str">
        <f>"卢萍"</f>
        <v>卢萍</v>
      </c>
      <c r="E44" s="5" t="str">
        <f t="shared" si="12"/>
        <v>女</v>
      </c>
    </row>
    <row r="45" spans="1:5" ht="30" customHeight="1">
      <c r="A45" s="5">
        <v>43</v>
      </c>
      <c r="B45" s="5" t="str">
        <f>"27822021010913012453"</f>
        <v>27822021010913012453</v>
      </c>
      <c r="C45" s="5" t="s">
        <v>6</v>
      </c>
      <c r="D45" s="5" t="str">
        <f>"黄江"</f>
        <v>黄江</v>
      </c>
      <c r="E45" s="5" t="str">
        <f t="shared" si="11"/>
        <v>男</v>
      </c>
    </row>
    <row r="46" spans="1:5" ht="30" customHeight="1">
      <c r="A46" s="5">
        <v>44</v>
      </c>
      <c r="B46" s="5" t="str">
        <f>"27822021010913033854"</f>
        <v>27822021010913033854</v>
      </c>
      <c r="C46" s="5" t="s">
        <v>6</v>
      </c>
      <c r="D46" s="5" t="str">
        <f>"何君敏"</f>
        <v>何君敏</v>
      </c>
      <c r="E46" s="5" t="str">
        <f t="shared" si="12"/>
        <v>女</v>
      </c>
    </row>
    <row r="47" spans="1:5" ht="30" customHeight="1">
      <c r="A47" s="5">
        <v>45</v>
      </c>
      <c r="B47" s="5" t="str">
        <f>"27822021010913163156"</f>
        <v>27822021010913163156</v>
      </c>
      <c r="C47" s="5" t="s">
        <v>6</v>
      </c>
      <c r="D47" s="5" t="str">
        <f>"邱建明"</f>
        <v>邱建明</v>
      </c>
      <c r="E47" s="5" t="str">
        <f t="shared" si="11"/>
        <v>男</v>
      </c>
    </row>
    <row r="48" spans="1:5" ht="30" customHeight="1">
      <c r="A48" s="5">
        <v>46</v>
      </c>
      <c r="B48" s="5" t="str">
        <f>"27822021010913310058"</f>
        <v>27822021010913310058</v>
      </c>
      <c r="C48" s="5" t="s">
        <v>6</v>
      </c>
      <c r="D48" s="5" t="str">
        <f>"颜婷婷"</f>
        <v>颜婷婷</v>
      </c>
      <c r="E48" s="5" t="str">
        <f aca="true" t="shared" si="13" ref="E48:E51">"女"</f>
        <v>女</v>
      </c>
    </row>
    <row r="49" spans="1:5" ht="30" customHeight="1">
      <c r="A49" s="5">
        <v>47</v>
      </c>
      <c r="B49" s="5" t="str">
        <f>"27822021010913405559"</f>
        <v>27822021010913405559</v>
      </c>
      <c r="C49" s="5" t="s">
        <v>6</v>
      </c>
      <c r="D49" s="5" t="str">
        <f>"冯颖娴"</f>
        <v>冯颖娴</v>
      </c>
      <c r="E49" s="5" t="str">
        <f t="shared" si="13"/>
        <v>女</v>
      </c>
    </row>
    <row r="50" spans="1:5" ht="30" customHeight="1">
      <c r="A50" s="5">
        <v>48</v>
      </c>
      <c r="B50" s="5" t="str">
        <f>"27822021010913464360"</f>
        <v>27822021010913464360</v>
      </c>
      <c r="C50" s="5" t="s">
        <v>6</v>
      </c>
      <c r="D50" s="5" t="str">
        <f>"闵海颖"</f>
        <v>闵海颖</v>
      </c>
      <c r="E50" s="5" t="str">
        <f t="shared" si="13"/>
        <v>女</v>
      </c>
    </row>
    <row r="51" spans="1:5" ht="30" customHeight="1">
      <c r="A51" s="5">
        <v>49</v>
      </c>
      <c r="B51" s="5" t="str">
        <f>"27822021010913522161"</f>
        <v>27822021010913522161</v>
      </c>
      <c r="C51" s="5" t="s">
        <v>6</v>
      </c>
      <c r="D51" s="5" t="str">
        <f>"黄靖"</f>
        <v>黄靖</v>
      </c>
      <c r="E51" s="5" t="str">
        <f t="shared" si="13"/>
        <v>女</v>
      </c>
    </row>
    <row r="52" spans="1:5" ht="30" customHeight="1">
      <c r="A52" s="5">
        <v>50</v>
      </c>
      <c r="B52" s="5" t="str">
        <f>"27822021010914235562"</f>
        <v>27822021010914235562</v>
      </c>
      <c r="C52" s="5" t="s">
        <v>6</v>
      </c>
      <c r="D52" s="5" t="str">
        <f>"杨木帅"</f>
        <v>杨木帅</v>
      </c>
      <c r="E52" s="5" t="str">
        <f aca="true" t="shared" si="14" ref="E52:E60">"男"</f>
        <v>男</v>
      </c>
    </row>
    <row r="53" spans="1:5" ht="30" customHeight="1">
      <c r="A53" s="5">
        <v>51</v>
      </c>
      <c r="B53" s="5" t="str">
        <f>"27822021010914285663"</f>
        <v>27822021010914285663</v>
      </c>
      <c r="C53" s="5" t="s">
        <v>6</v>
      </c>
      <c r="D53" s="5" t="str">
        <f>"王加迎"</f>
        <v>王加迎</v>
      </c>
      <c r="E53" s="5" t="str">
        <f t="shared" si="14"/>
        <v>男</v>
      </c>
    </row>
    <row r="54" spans="1:5" ht="30" customHeight="1">
      <c r="A54" s="5">
        <v>52</v>
      </c>
      <c r="B54" s="5" t="str">
        <f>"27822021010914462665"</f>
        <v>27822021010914462665</v>
      </c>
      <c r="C54" s="5" t="s">
        <v>6</v>
      </c>
      <c r="D54" s="5" t="str">
        <f>"谭婷"</f>
        <v>谭婷</v>
      </c>
      <c r="E54" s="5" t="str">
        <f aca="true" t="shared" si="15" ref="E54:E56">"女"</f>
        <v>女</v>
      </c>
    </row>
    <row r="55" spans="1:5" ht="30" customHeight="1">
      <c r="A55" s="5">
        <v>53</v>
      </c>
      <c r="B55" s="5" t="str">
        <f>"27822021010914504766"</f>
        <v>27822021010914504766</v>
      </c>
      <c r="C55" s="5" t="s">
        <v>6</v>
      </c>
      <c r="D55" s="5" t="str">
        <f>"郑晓慧"</f>
        <v>郑晓慧</v>
      </c>
      <c r="E55" s="5" t="str">
        <f t="shared" si="15"/>
        <v>女</v>
      </c>
    </row>
    <row r="56" spans="1:5" ht="30" customHeight="1">
      <c r="A56" s="5">
        <v>54</v>
      </c>
      <c r="B56" s="5" t="str">
        <f>"27822021010914514067"</f>
        <v>27822021010914514067</v>
      </c>
      <c r="C56" s="5" t="s">
        <v>6</v>
      </c>
      <c r="D56" s="5" t="str">
        <f>"李垂枝"</f>
        <v>李垂枝</v>
      </c>
      <c r="E56" s="5" t="str">
        <f t="shared" si="15"/>
        <v>女</v>
      </c>
    </row>
    <row r="57" spans="1:5" ht="30" customHeight="1">
      <c r="A57" s="5">
        <v>55</v>
      </c>
      <c r="B57" s="5" t="str">
        <f>"27822021010915161369"</f>
        <v>27822021010915161369</v>
      </c>
      <c r="C57" s="5" t="s">
        <v>6</v>
      </c>
      <c r="D57" s="5" t="str">
        <f>"冼庆帝"</f>
        <v>冼庆帝</v>
      </c>
      <c r="E57" s="5" t="str">
        <f t="shared" si="14"/>
        <v>男</v>
      </c>
    </row>
    <row r="58" spans="1:5" ht="30" customHeight="1">
      <c r="A58" s="5">
        <v>56</v>
      </c>
      <c r="B58" s="5" t="str">
        <f>"27822021010915161670"</f>
        <v>27822021010915161670</v>
      </c>
      <c r="C58" s="5" t="s">
        <v>6</v>
      </c>
      <c r="D58" s="5" t="str">
        <f>"李英德"</f>
        <v>李英德</v>
      </c>
      <c r="E58" s="5" t="str">
        <f t="shared" si="14"/>
        <v>男</v>
      </c>
    </row>
    <row r="59" spans="1:5" ht="30" customHeight="1">
      <c r="A59" s="5">
        <v>57</v>
      </c>
      <c r="B59" s="5" t="str">
        <f>"27822021010915170771"</f>
        <v>27822021010915170771</v>
      </c>
      <c r="C59" s="5" t="s">
        <v>6</v>
      </c>
      <c r="D59" s="5" t="str">
        <f>"符家泽"</f>
        <v>符家泽</v>
      </c>
      <c r="E59" s="5" t="str">
        <f t="shared" si="14"/>
        <v>男</v>
      </c>
    </row>
    <row r="60" spans="1:5" ht="30" customHeight="1">
      <c r="A60" s="5">
        <v>58</v>
      </c>
      <c r="B60" s="5" t="str">
        <f>"27822021010915255972"</f>
        <v>27822021010915255972</v>
      </c>
      <c r="C60" s="5" t="s">
        <v>6</v>
      </c>
      <c r="D60" s="5" t="str">
        <f>"邢智忠"</f>
        <v>邢智忠</v>
      </c>
      <c r="E60" s="5" t="str">
        <f t="shared" si="14"/>
        <v>男</v>
      </c>
    </row>
    <row r="61" spans="1:5" ht="30" customHeight="1">
      <c r="A61" s="5">
        <v>59</v>
      </c>
      <c r="B61" s="5" t="str">
        <f>"27822021010915260873"</f>
        <v>27822021010915260873</v>
      </c>
      <c r="C61" s="5" t="s">
        <v>6</v>
      </c>
      <c r="D61" s="5" t="str">
        <f>"梁秀婵"</f>
        <v>梁秀婵</v>
      </c>
      <c r="E61" s="5" t="str">
        <f aca="true" t="shared" si="16" ref="E61:E63">"女"</f>
        <v>女</v>
      </c>
    </row>
    <row r="62" spans="1:5" ht="30" customHeight="1">
      <c r="A62" s="5">
        <v>60</v>
      </c>
      <c r="B62" s="5" t="str">
        <f>"27822021010915294074"</f>
        <v>27822021010915294074</v>
      </c>
      <c r="C62" s="5" t="s">
        <v>6</v>
      </c>
      <c r="D62" s="5" t="str">
        <f>"王琼妹"</f>
        <v>王琼妹</v>
      </c>
      <c r="E62" s="5" t="str">
        <f t="shared" si="16"/>
        <v>女</v>
      </c>
    </row>
    <row r="63" spans="1:5" ht="30" customHeight="1">
      <c r="A63" s="5">
        <v>61</v>
      </c>
      <c r="B63" s="5" t="str">
        <f>"27822021010915413876"</f>
        <v>27822021010915413876</v>
      </c>
      <c r="C63" s="5" t="s">
        <v>6</v>
      </c>
      <c r="D63" s="5" t="str">
        <f>"洪白玉"</f>
        <v>洪白玉</v>
      </c>
      <c r="E63" s="5" t="str">
        <f t="shared" si="16"/>
        <v>女</v>
      </c>
    </row>
    <row r="64" spans="1:5" ht="30" customHeight="1">
      <c r="A64" s="5">
        <v>62</v>
      </c>
      <c r="B64" s="5" t="str">
        <f>"27822021010915423877"</f>
        <v>27822021010915423877</v>
      </c>
      <c r="C64" s="5" t="s">
        <v>6</v>
      </c>
      <c r="D64" s="5" t="str">
        <f>"黄明琳"</f>
        <v>黄明琳</v>
      </c>
      <c r="E64" s="5" t="str">
        <f aca="true" t="shared" si="17" ref="E64:E70">"男"</f>
        <v>男</v>
      </c>
    </row>
    <row r="65" spans="1:5" ht="30" customHeight="1">
      <c r="A65" s="5">
        <v>63</v>
      </c>
      <c r="B65" s="5" t="str">
        <f>"27822021010915454278"</f>
        <v>27822021010915454278</v>
      </c>
      <c r="C65" s="5" t="s">
        <v>6</v>
      </c>
      <c r="D65" s="5" t="str">
        <f>"陈芷苗"</f>
        <v>陈芷苗</v>
      </c>
      <c r="E65" s="5" t="str">
        <f aca="true" t="shared" si="18" ref="E65:E67">"女"</f>
        <v>女</v>
      </c>
    </row>
    <row r="66" spans="1:5" ht="30" customHeight="1">
      <c r="A66" s="5">
        <v>64</v>
      </c>
      <c r="B66" s="5" t="str">
        <f>"27822021010915491279"</f>
        <v>27822021010915491279</v>
      </c>
      <c r="C66" s="5" t="s">
        <v>6</v>
      </c>
      <c r="D66" s="5" t="str">
        <f>"邢文慧"</f>
        <v>邢文慧</v>
      </c>
      <c r="E66" s="5" t="str">
        <f t="shared" si="18"/>
        <v>女</v>
      </c>
    </row>
    <row r="67" spans="1:5" ht="30" customHeight="1">
      <c r="A67" s="5">
        <v>65</v>
      </c>
      <c r="B67" s="5" t="str">
        <f>"27822021010915503880"</f>
        <v>27822021010915503880</v>
      </c>
      <c r="C67" s="5" t="s">
        <v>6</v>
      </c>
      <c r="D67" s="5" t="str">
        <f>"邹海娟"</f>
        <v>邹海娟</v>
      </c>
      <c r="E67" s="5" t="str">
        <f t="shared" si="18"/>
        <v>女</v>
      </c>
    </row>
    <row r="68" spans="1:5" ht="30" customHeight="1">
      <c r="A68" s="5">
        <v>66</v>
      </c>
      <c r="B68" s="5" t="str">
        <f>"27822021010915510681"</f>
        <v>27822021010915510681</v>
      </c>
      <c r="C68" s="5" t="s">
        <v>6</v>
      </c>
      <c r="D68" s="5" t="str">
        <f>"陆玉楠"</f>
        <v>陆玉楠</v>
      </c>
      <c r="E68" s="5" t="str">
        <f t="shared" si="17"/>
        <v>男</v>
      </c>
    </row>
    <row r="69" spans="1:5" ht="30" customHeight="1">
      <c r="A69" s="5">
        <v>67</v>
      </c>
      <c r="B69" s="5" t="str">
        <f>"27822021010916014382"</f>
        <v>27822021010916014382</v>
      </c>
      <c r="C69" s="5" t="s">
        <v>6</v>
      </c>
      <c r="D69" s="5" t="str">
        <f>"王上龙"</f>
        <v>王上龙</v>
      </c>
      <c r="E69" s="5" t="str">
        <f t="shared" si="17"/>
        <v>男</v>
      </c>
    </row>
    <row r="70" spans="1:5" ht="30" customHeight="1">
      <c r="A70" s="5">
        <v>68</v>
      </c>
      <c r="B70" s="5" t="str">
        <f>"27822021010916055783"</f>
        <v>27822021010916055783</v>
      </c>
      <c r="C70" s="5" t="s">
        <v>6</v>
      </c>
      <c r="D70" s="5" t="str">
        <f>"卢伟"</f>
        <v>卢伟</v>
      </c>
      <c r="E70" s="5" t="str">
        <f t="shared" si="17"/>
        <v>男</v>
      </c>
    </row>
    <row r="71" spans="1:5" ht="30" customHeight="1">
      <c r="A71" s="5">
        <v>69</v>
      </c>
      <c r="B71" s="5" t="str">
        <f>"27822021010916123184"</f>
        <v>27822021010916123184</v>
      </c>
      <c r="C71" s="5" t="s">
        <v>6</v>
      </c>
      <c r="D71" s="5" t="str">
        <f>"莫晓敏"</f>
        <v>莫晓敏</v>
      </c>
      <c r="E71" s="5" t="str">
        <f aca="true" t="shared" si="19" ref="E71:E73">"女"</f>
        <v>女</v>
      </c>
    </row>
    <row r="72" spans="1:5" ht="30" customHeight="1">
      <c r="A72" s="5">
        <v>70</v>
      </c>
      <c r="B72" s="5" t="str">
        <f>"27822021010916143385"</f>
        <v>27822021010916143385</v>
      </c>
      <c r="C72" s="5" t="s">
        <v>6</v>
      </c>
      <c r="D72" s="5" t="str">
        <f>"张晓云"</f>
        <v>张晓云</v>
      </c>
      <c r="E72" s="5" t="str">
        <f t="shared" si="19"/>
        <v>女</v>
      </c>
    </row>
    <row r="73" spans="1:5" ht="30" customHeight="1">
      <c r="A73" s="5">
        <v>71</v>
      </c>
      <c r="B73" s="5" t="str">
        <f>"27822021010916220886"</f>
        <v>27822021010916220886</v>
      </c>
      <c r="C73" s="5" t="s">
        <v>6</v>
      </c>
      <c r="D73" s="5" t="str">
        <f>"张玉玲"</f>
        <v>张玉玲</v>
      </c>
      <c r="E73" s="5" t="str">
        <f t="shared" si="19"/>
        <v>女</v>
      </c>
    </row>
    <row r="74" spans="1:5" ht="30" customHeight="1">
      <c r="A74" s="5">
        <v>72</v>
      </c>
      <c r="B74" s="5" t="str">
        <f>"27822021010916231487"</f>
        <v>27822021010916231487</v>
      </c>
      <c r="C74" s="5" t="s">
        <v>6</v>
      </c>
      <c r="D74" s="5" t="str">
        <f>"蔡梓鹏"</f>
        <v>蔡梓鹏</v>
      </c>
      <c r="E74" s="5" t="str">
        <f aca="true" t="shared" si="20" ref="E74:E77">"男"</f>
        <v>男</v>
      </c>
    </row>
    <row r="75" spans="1:5" ht="30" customHeight="1">
      <c r="A75" s="5">
        <v>73</v>
      </c>
      <c r="B75" s="5" t="str">
        <f>"27822021010916261988"</f>
        <v>27822021010916261988</v>
      </c>
      <c r="C75" s="5" t="s">
        <v>6</v>
      </c>
      <c r="D75" s="5" t="str">
        <f>"陈春曼"</f>
        <v>陈春曼</v>
      </c>
      <c r="E75" s="5" t="str">
        <f aca="true" t="shared" si="21" ref="E75:E81">"女"</f>
        <v>女</v>
      </c>
    </row>
    <row r="76" spans="1:5" ht="30" customHeight="1">
      <c r="A76" s="5">
        <v>74</v>
      </c>
      <c r="B76" s="5" t="str">
        <f>"27822021010916324991"</f>
        <v>27822021010916324991</v>
      </c>
      <c r="C76" s="5" t="s">
        <v>6</v>
      </c>
      <c r="D76" s="5" t="str">
        <f>"林书祥"</f>
        <v>林书祥</v>
      </c>
      <c r="E76" s="5" t="str">
        <f t="shared" si="20"/>
        <v>男</v>
      </c>
    </row>
    <row r="77" spans="1:5" ht="30" customHeight="1">
      <c r="A77" s="5">
        <v>75</v>
      </c>
      <c r="B77" s="5" t="str">
        <f>"27822021010916442892"</f>
        <v>27822021010916442892</v>
      </c>
      <c r="C77" s="5" t="s">
        <v>6</v>
      </c>
      <c r="D77" s="5" t="str">
        <f>"薛万维"</f>
        <v>薛万维</v>
      </c>
      <c r="E77" s="5" t="str">
        <f t="shared" si="20"/>
        <v>男</v>
      </c>
    </row>
    <row r="78" spans="1:5" ht="30" customHeight="1">
      <c r="A78" s="5">
        <v>76</v>
      </c>
      <c r="B78" s="5" t="str">
        <f>"27822021010916465593"</f>
        <v>27822021010916465593</v>
      </c>
      <c r="C78" s="5" t="s">
        <v>6</v>
      </c>
      <c r="D78" s="5" t="str">
        <f>"洪小月"</f>
        <v>洪小月</v>
      </c>
      <c r="E78" s="5" t="str">
        <f t="shared" si="21"/>
        <v>女</v>
      </c>
    </row>
    <row r="79" spans="1:5" ht="30" customHeight="1">
      <c r="A79" s="5">
        <v>77</v>
      </c>
      <c r="B79" s="5" t="str">
        <f>"27822021010916525794"</f>
        <v>27822021010916525794</v>
      </c>
      <c r="C79" s="5" t="s">
        <v>6</v>
      </c>
      <c r="D79" s="5" t="str">
        <f>"陈国斌"</f>
        <v>陈国斌</v>
      </c>
      <c r="E79" s="5" t="str">
        <f>"男"</f>
        <v>男</v>
      </c>
    </row>
    <row r="80" spans="1:5" ht="30" customHeight="1">
      <c r="A80" s="5">
        <v>78</v>
      </c>
      <c r="B80" s="5" t="str">
        <f>"27822021010917021195"</f>
        <v>27822021010917021195</v>
      </c>
      <c r="C80" s="5" t="s">
        <v>6</v>
      </c>
      <c r="D80" s="5" t="str">
        <f>"李丽宝"</f>
        <v>李丽宝</v>
      </c>
      <c r="E80" s="5" t="str">
        <f t="shared" si="21"/>
        <v>女</v>
      </c>
    </row>
    <row r="81" spans="1:5" ht="30" customHeight="1">
      <c r="A81" s="5">
        <v>79</v>
      </c>
      <c r="B81" s="5" t="str">
        <f>"27822021010917055396"</f>
        <v>27822021010917055396</v>
      </c>
      <c r="C81" s="5" t="s">
        <v>6</v>
      </c>
      <c r="D81" s="5" t="str">
        <f>"张苗"</f>
        <v>张苗</v>
      </c>
      <c r="E81" s="5" t="str">
        <f t="shared" si="21"/>
        <v>女</v>
      </c>
    </row>
    <row r="82" spans="1:5" ht="30" customHeight="1">
      <c r="A82" s="5">
        <v>80</v>
      </c>
      <c r="B82" s="5" t="str">
        <f>"27822021010917180997"</f>
        <v>27822021010917180997</v>
      </c>
      <c r="C82" s="5" t="s">
        <v>6</v>
      </c>
      <c r="D82" s="5" t="str">
        <f>"王立清"</f>
        <v>王立清</v>
      </c>
      <c r="E82" s="5" t="str">
        <f>"男"</f>
        <v>男</v>
      </c>
    </row>
    <row r="83" spans="1:5" ht="30" customHeight="1">
      <c r="A83" s="5">
        <v>81</v>
      </c>
      <c r="B83" s="5" t="str">
        <f>"27822021010917400398"</f>
        <v>27822021010917400398</v>
      </c>
      <c r="C83" s="5" t="s">
        <v>6</v>
      </c>
      <c r="D83" s="5" t="str">
        <f>"黄美佳"</f>
        <v>黄美佳</v>
      </c>
      <c r="E83" s="5" t="str">
        <f aca="true" t="shared" si="22" ref="E83:E85">"女"</f>
        <v>女</v>
      </c>
    </row>
    <row r="84" spans="1:5" ht="30" customHeight="1">
      <c r="A84" s="5">
        <v>82</v>
      </c>
      <c r="B84" s="5" t="str">
        <f>"27822021010917421699"</f>
        <v>27822021010917421699</v>
      </c>
      <c r="C84" s="5" t="s">
        <v>6</v>
      </c>
      <c r="D84" s="5" t="str">
        <f>"李冰"</f>
        <v>李冰</v>
      </c>
      <c r="E84" s="5" t="str">
        <f t="shared" si="22"/>
        <v>女</v>
      </c>
    </row>
    <row r="85" spans="1:5" ht="30" customHeight="1">
      <c r="A85" s="5">
        <v>83</v>
      </c>
      <c r="B85" s="5" t="str">
        <f>"278220210109175137102"</f>
        <v>278220210109175137102</v>
      </c>
      <c r="C85" s="5" t="s">
        <v>6</v>
      </c>
      <c r="D85" s="5" t="str">
        <f>"莫凤真"</f>
        <v>莫凤真</v>
      </c>
      <c r="E85" s="5" t="str">
        <f t="shared" si="22"/>
        <v>女</v>
      </c>
    </row>
    <row r="86" spans="1:5" ht="30" customHeight="1">
      <c r="A86" s="5">
        <v>84</v>
      </c>
      <c r="B86" s="5" t="str">
        <f>"278220210109175357104"</f>
        <v>278220210109175357104</v>
      </c>
      <c r="C86" s="5" t="s">
        <v>6</v>
      </c>
      <c r="D86" s="5" t="str">
        <f>"陈少良"</f>
        <v>陈少良</v>
      </c>
      <c r="E86" s="5" t="str">
        <f aca="true" t="shared" si="23" ref="E86:E96">"男"</f>
        <v>男</v>
      </c>
    </row>
    <row r="87" spans="1:5" ht="30" customHeight="1">
      <c r="A87" s="5">
        <v>85</v>
      </c>
      <c r="B87" s="5" t="str">
        <f>"278220210109180125107"</f>
        <v>278220210109180125107</v>
      </c>
      <c r="C87" s="5" t="s">
        <v>6</v>
      </c>
      <c r="D87" s="5" t="str">
        <f>"黄妹"</f>
        <v>黄妹</v>
      </c>
      <c r="E87" s="5" t="str">
        <f>"女"</f>
        <v>女</v>
      </c>
    </row>
    <row r="88" spans="1:5" ht="30" customHeight="1">
      <c r="A88" s="5">
        <v>86</v>
      </c>
      <c r="B88" s="5" t="str">
        <f>"278220210109183212109"</f>
        <v>278220210109183212109</v>
      </c>
      <c r="C88" s="5" t="s">
        <v>6</v>
      </c>
      <c r="D88" s="5" t="str">
        <f>"廖顺淇"</f>
        <v>廖顺淇</v>
      </c>
      <c r="E88" s="5" t="str">
        <f>"女"</f>
        <v>女</v>
      </c>
    </row>
    <row r="89" spans="1:5" ht="30" customHeight="1">
      <c r="A89" s="5">
        <v>87</v>
      </c>
      <c r="B89" s="5" t="str">
        <f>"278220210109183306110"</f>
        <v>278220210109183306110</v>
      </c>
      <c r="C89" s="5" t="s">
        <v>6</v>
      </c>
      <c r="D89" s="5" t="str">
        <f>"陈望"</f>
        <v>陈望</v>
      </c>
      <c r="E89" s="5" t="str">
        <f t="shared" si="23"/>
        <v>男</v>
      </c>
    </row>
    <row r="90" spans="1:5" ht="30" customHeight="1">
      <c r="A90" s="5">
        <v>88</v>
      </c>
      <c r="B90" s="5" t="str">
        <f>"278220210109185601113"</f>
        <v>278220210109185601113</v>
      </c>
      <c r="C90" s="5" t="s">
        <v>6</v>
      </c>
      <c r="D90" s="5" t="str">
        <f>"覃柏菘"</f>
        <v>覃柏菘</v>
      </c>
      <c r="E90" s="5" t="str">
        <f t="shared" si="23"/>
        <v>男</v>
      </c>
    </row>
    <row r="91" spans="1:5" ht="30" customHeight="1">
      <c r="A91" s="5">
        <v>89</v>
      </c>
      <c r="B91" s="5" t="str">
        <f>"278220210109185818114"</f>
        <v>278220210109185818114</v>
      </c>
      <c r="C91" s="5" t="s">
        <v>6</v>
      </c>
      <c r="D91" s="5" t="str">
        <f>"辛强"</f>
        <v>辛强</v>
      </c>
      <c r="E91" s="5" t="str">
        <f t="shared" si="23"/>
        <v>男</v>
      </c>
    </row>
    <row r="92" spans="1:5" ht="30" customHeight="1">
      <c r="A92" s="5">
        <v>90</v>
      </c>
      <c r="B92" s="5" t="str">
        <f>"278220210109190047115"</f>
        <v>278220210109190047115</v>
      </c>
      <c r="C92" s="5" t="s">
        <v>6</v>
      </c>
      <c r="D92" s="5" t="str">
        <f>"梁业进"</f>
        <v>梁业进</v>
      </c>
      <c r="E92" s="5" t="str">
        <f t="shared" si="23"/>
        <v>男</v>
      </c>
    </row>
    <row r="93" spans="1:5" ht="30" customHeight="1">
      <c r="A93" s="5">
        <v>91</v>
      </c>
      <c r="B93" s="5" t="str">
        <f>"278220210109190539116"</f>
        <v>278220210109190539116</v>
      </c>
      <c r="C93" s="5" t="s">
        <v>6</v>
      </c>
      <c r="D93" s="5" t="str">
        <f>"李伟涛"</f>
        <v>李伟涛</v>
      </c>
      <c r="E93" s="5" t="str">
        <f t="shared" si="23"/>
        <v>男</v>
      </c>
    </row>
    <row r="94" spans="1:5" ht="30" customHeight="1">
      <c r="A94" s="5">
        <v>92</v>
      </c>
      <c r="B94" s="5" t="str">
        <f>"278220210109192504118"</f>
        <v>278220210109192504118</v>
      </c>
      <c r="C94" s="5" t="s">
        <v>6</v>
      </c>
      <c r="D94" s="5" t="str">
        <f>"王正德"</f>
        <v>王正德</v>
      </c>
      <c r="E94" s="5" t="str">
        <f t="shared" si="23"/>
        <v>男</v>
      </c>
    </row>
    <row r="95" spans="1:5" ht="30" customHeight="1">
      <c r="A95" s="5">
        <v>93</v>
      </c>
      <c r="B95" s="5" t="str">
        <f>"278220210109194232120"</f>
        <v>278220210109194232120</v>
      </c>
      <c r="C95" s="5" t="s">
        <v>6</v>
      </c>
      <c r="D95" s="5" t="str">
        <f>"傅浩荣"</f>
        <v>傅浩荣</v>
      </c>
      <c r="E95" s="5" t="str">
        <f t="shared" si="23"/>
        <v>男</v>
      </c>
    </row>
    <row r="96" spans="1:5" ht="30" customHeight="1">
      <c r="A96" s="5">
        <v>94</v>
      </c>
      <c r="B96" s="5" t="str">
        <f>"278220210109194704121"</f>
        <v>278220210109194704121</v>
      </c>
      <c r="C96" s="5" t="s">
        <v>6</v>
      </c>
      <c r="D96" s="5" t="str">
        <f>"周诗成"</f>
        <v>周诗成</v>
      </c>
      <c r="E96" s="5" t="str">
        <f t="shared" si="23"/>
        <v>男</v>
      </c>
    </row>
    <row r="97" spans="1:5" ht="30" customHeight="1">
      <c r="A97" s="5">
        <v>95</v>
      </c>
      <c r="B97" s="5" t="str">
        <f>"278220210109195143123"</f>
        <v>278220210109195143123</v>
      </c>
      <c r="C97" s="5" t="s">
        <v>6</v>
      </c>
      <c r="D97" s="5" t="str">
        <f>"陈妮"</f>
        <v>陈妮</v>
      </c>
      <c r="E97" s="5" t="str">
        <f aca="true" t="shared" si="24" ref="E97:E101">"女"</f>
        <v>女</v>
      </c>
    </row>
    <row r="98" spans="1:5" ht="30" customHeight="1">
      <c r="A98" s="5">
        <v>96</v>
      </c>
      <c r="B98" s="5" t="str">
        <f>"278220210109195402124"</f>
        <v>278220210109195402124</v>
      </c>
      <c r="C98" s="5" t="s">
        <v>6</v>
      </c>
      <c r="D98" s="5" t="str">
        <f>"李衍瑞"</f>
        <v>李衍瑞</v>
      </c>
      <c r="E98" s="5" t="str">
        <f aca="true" t="shared" si="25" ref="E98:E102">"男"</f>
        <v>男</v>
      </c>
    </row>
    <row r="99" spans="1:5" ht="30" customHeight="1">
      <c r="A99" s="5">
        <v>97</v>
      </c>
      <c r="B99" s="5" t="str">
        <f>"278220210109200932127"</f>
        <v>278220210109200932127</v>
      </c>
      <c r="C99" s="5" t="s">
        <v>6</v>
      </c>
      <c r="D99" s="5" t="str">
        <f>"陈小曼"</f>
        <v>陈小曼</v>
      </c>
      <c r="E99" s="5" t="str">
        <f t="shared" si="24"/>
        <v>女</v>
      </c>
    </row>
    <row r="100" spans="1:5" ht="30" customHeight="1">
      <c r="A100" s="5">
        <v>98</v>
      </c>
      <c r="B100" s="5" t="str">
        <f>"278220210109201655128"</f>
        <v>278220210109201655128</v>
      </c>
      <c r="C100" s="5" t="s">
        <v>6</v>
      </c>
      <c r="D100" s="5" t="str">
        <f>"李儒瑞"</f>
        <v>李儒瑞</v>
      </c>
      <c r="E100" s="5" t="str">
        <f t="shared" si="25"/>
        <v>男</v>
      </c>
    </row>
    <row r="101" spans="1:5" ht="30" customHeight="1">
      <c r="A101" s="5">
        <v>99</v>
      </c>
      <c r="B101" s="5" t="str">
        <f>"278220210109201826129"</f>
        <v>278220210109201826129</v>
      </c>
      <c r="C101" s="5" t="s">
        <v>6</v>
      </c>
      <c r="D101" s="5" t="str">
        <f>"黄兰"</f>
        <v>黄兰</v>
      </c>
      <c r="E101" s="5" t="str">
        <f t="shared" si="24"/>
        <v>女</v>
      </c>
    </row>
    <row r="102" spans="1:5" ht="30" customHeight="1">
      <c r="A102" s="5">
        <v>100</v>
      </c>
      <c r="B102" s="5" t="str">
        <f>"278220210109202046130"</f>
        <v>278220210109202046130</v>
      </c>
      <c r="C102" s="5" t="s">
        <v>6</v>
      </c>
      <c r="D102" s="5" t="str">
        <f>"杨军"</f>
        <v>杨军</v>
      </c>
      <c r="E102" s="5" t="str">
        <f t="shared" si="25"/>
        <v>男</v>
      </c>
    </row>
    <row r="103" spans="1:5" ht="30" customHeight="1">
      <c r="A103" s="5">
        <v>101</v>
      </c>
      <c r="B103" s="5" t="str">
        <f>"278220210109202048131"</f>
        <v>278220210109202048131</v>
      </c>
      <c r="C103" s="5" t="s">
        <v>6</v>
      </c>
      <c r="D103" s="5" t="str">
        <f>"王荣栾"</f>
        <v>王荣栾</v>
      </c>
      <c r="E103" s="5" t="str">
        <f>"女"</f>
        <v>女</v>
      </c>
    </row>
    <row r="104" spans="1:5" ht="30" customHeight="1">
      <c r="A104" s="5">
        <v>102</v>
      </c>
      <c r="B104" s="5" t="str">
        <f>"278220210109202617132"</f>
        <v>278220210109202617132</v>
      </c>
      <c r="C104" s="5" t="s">
        <v>6</v>
      </c>
      <c r="D104" s="5" t="str">
        <f>"黄宏财"</f>
        <v>黄宏财</v>
      </c>
      <c r="E104" s="5" t="str">
        <f aca="true" t="shared" si="26" ref="E104:E106">"男"</f>
        <v>男</v>
      </c>
    </row>
    <row r="105" spans="1:5" ht="30" customHeight="1">
      <c r="A105" s="5">
        <v>103</v>
      </c>
      <c r="B105" s="5" t="str">
        <f>"278220210109202712133"</f>
        <v>278220210109202712133</v>
      </c>
      <c r="C105" s="5" t="s">
        <v>6</v>
      </c>
      <c r="D105" s="5" t="str">
        <f>"徐建东"</f>
        <v>徐建东</v>
      </c>
      <c r="E105" s="5" t="str">
        <f t="shared" si="26"/>
        <v>男</v>
      </c>
    </row>
    <row r="106" spans="1:5" ht="30" customHeight="1">
      <c r="A106" s="5">
        <v>104</v>
      </c>
      <c r="B106" s="5" t="str">
        <f>"278220210109203109135"</f>
        <v>278220210109203109135</v>
      </c>
      <c r="C106" s="5" t="s">
        <v>6</v>
      </c>
      <c r="D106" s="5" t="str">
        <f>"郑东俊"</f>
        <v>郑东俊</v>
      </c>
      <c r="E106" s="5" t="str">
        <f t="shared" si="26"/>
        <v>男</v>
      </c>
    </row>
    <row r="107" spans="1:5" ht="30" customHeight="1">
      <c r="A107" s="5">
        <v>105</v>
      </c>
      <c r="B107" s="5" t="str">
        <f>"278220210109203713136"</f>
        <v>278220210109203713136</v>
      </c>
      <c r="C107" s="5" t="s">
        <v>6</v>
      </c>
      <c r="D107" s="5" t="str">
        <f>"钟秋梅"</f>
        <v>钟秋梅</v>
      </c>
      <c r="E107" s="5" t="str">
        <f aca="true" t="shared" si="27" ref="E107:E110">"女"</f>
        <v>女</v>
      </c>
    </row>
    <row r="108" spans="1:5" ht="30" customHeight="1">
      <c r="A108" s="5">
        <v>106</v>
      </c>
      <c r="B108" s="5" t="str">
        <f>"278220210109204924137"</f>
        <v>278220210109204924137</v>
      </c>
      <c r="C108" s="5" t="s">
        <v>6</v>
      </c>
      <c r="D108" s="5" t="str">
        <f>"王星路"</f>
        <v>王星路</v>
      </c>
      <c r="E108" s="5" t="str">
        <f aca="true" t="shared" si="28" ref="E108:E113">"男"</f>
        <v>男</v>
      </c>
    </row>
    <row r="109" spans="1:5" ht="30" customHeight="1">
      <c r="A109" s="5">
        <v>107</v>
      </c>
      <c r="B109" s="5" t="str">
        <f>"278220210109205352138"</f>
        <v>278220210109205352138</v>
      </c>
      <c r="C109" s="5" t="s">
        <v>6</v>
      </c>
      <c r="D109" s="5" t="str">
        <f>"林杰曼"</f>
        <v>林杰曼</v>
      </c>
      <c r="E109" s="5" t="str">
        <f t="shared" si="27"/>
        <v>女</v>
      </c>
    </row>
    <row r="110" spans="1:5" ht="30" customHeight="1">
      <c r="A110" s="5">
        <v>108</v>
      </c>
      <c r="B110" s="5" t="str">
        <f>"278220210109210151139"</f>
        <v>278220210109210151139</v>
      </c>
      <c r="C110" s="5" t="s">
        <v>6</v>
      </c>
      <c r="D110" s="5" t="str">
        <f>"王海燕"</f>
        <v>王海燕</v>
      </c>
      <c r="E110" s="5" t="str">
        <f t="shared" si="27"/>
        <v>女</v>
      </c>
    </row>
    <row r="111" spans="1:5" ht="30" customHeight="1">
      <c r="A111" s="5">
        <v>109</v>
      </c>
      <c r="B111" s="5" t="str">
        <f>"278220210109210933142"</f>
        <v>278220210109210933142</v>
      </c>
      <c r="C111" s="5" t="s">
        <v>6</v>
      </c>
      <c r="D111" s="5" t="str">
        <f>"邓航超"</f>
        <v>邓航超</v>
      </c>
      <c r="E111" s="5" t="str">
        <f t="shared" si="28"/>
        <v>男</v>
      </c>
    </row>
    <row r="112" spans="1:5" ht="30" customHeight="1">
      <c r="A112" s="5">
        <v>110</v>
      </c>
      <c r="B112" s="5" t="str">
        <f>"278220210109211826143"</f>
        <v>278220210109211826143</v>
      </c>
      <c r="C112" s="5" t="s">
        <v>6</v>
      </c>
      <c r="D112" s="5" t="str">
        <f>"程楷"</f>
        <v>程楷</v>
      </c>
      <c r="E112" s="5" t="str">
        <f t="shared" si="28"/>
        <v>男</v>
      </c>
    </row>
    <row r="113" spans="1:5" ht="30" customHeight="1">
      <c r="A113" s="5">
        <v>111</v>
      </c>
      <c r="B113" s="5" t="str">
        <f>"278220210109214132144"</f>
        <v>278220210109214132144</v>
      </c>
      <c r="C113" s="5" t="s">
        <v>6</v>
      </c>
      <c r="D113" s="5" t="str">
        <f>"叶彬彬"</f>
        <v>叶彬彬</v>
      </c>
      <c r="E113" s="5" t="str">
        <f t="shared" si="28"/>
        <v>男</v>
      </c>
    </row>
    <row r="114" spans="1:5" ht="30" customHeight="1">
      <c r="A114" s="5">
        <v>112</v>
      </c>
      <c r="B114" s="5" t="str">
        <f>"278220210109215556145"</f>
        <v>278220210109215556145</v>
      </c>
      <c r="C114" s="5" t="s">
        <v>6</v>
      </c>
      <c r="D114" s="5" t="str">
        <f>"陈转姑"</f>
        <v>陈转姑</v>
      </c>
      <c r="E114" s="5" t="str">
        <f aca="true" t="shared" si="29" ref="E114:E118">"女"</f>
        <v>女</v>
      </c>
    </row>
    <row r="115" spans="1:5" ht="30" customHeight="1">
      <c r="A115" s="5">
        <v>113</v>
      </c>
      <c r="B115" s="5" t="str">
        <f>"278220210109221347147"</f>
        <v>278220210109221347147</v>
      </c>
      <c r="C115" s="5" t="s">
        <v>6</v>
      </c>
      <c r="D115" s="5" t="str">
        <f>"杜春虹"</f>
        <v>杜春虹</v>
      </c>
      <c r="E115" s="5" t="str">
        <f t="shared" si="29"/>
        <v>女</v>
      </c>
    </row>
    <row r="116" spans="1:5" ht="30" customHeight="1">
      <c r="A116" s="5">
        <v>114</v>
      </c>
      <c r="B116" s="5" t="str">
        <f>"278220210109224003148"</f>
        <v>278220210109224003148</v>
      </c>
      <c r="C116" s="5" t="s">
        <v>6</v>
      </c>
      <c r="D116" s="5" t="str">
        <f>"钟俊民"</f>
        <v>钟俊民</v>
      </c>
      <c r="E116" s="5" t="str">
        <f aca="true" t="shared" si="30" ref="E116:E123">"男"</f>
        <v>男</v>
      </c>
    </row>
    <row r="117" spans="1:5" ht="30" customHeight="1">
      <c r="A117" s="5">
        <v>115</v>
      </c>
      <c r="B117" s="5" t="str">
        <f>"278220210109233423151"</f>
        <v>278220210109233423151</v>
      </c>
      <c r="C117" s="5" t="s">
        <v>6</v>
      </c>
      <c r="D117" s="5" t="str">
        <f>"陈小朝"</f>
        <v>陈小朝</v>
      </c>
      <c r="E117" s="5" t="str">
        <f t="shared" si="30"/>
        <v>男</v>
      </c>
    </row>
    <row r="118" spans="1:5" ht="30" customHeight="1">
      <c r="A118" s="5">
        <v>116</v>
      </c>
      <c r="B118" s="5" t="str">
        <f>"278220210109234206152"</f>
        <v>278220210109234206152</v>
      </c>
      <c r="C118" s="5" t="s">
        <v>6</v>
      </c>
      <c r="D118" s="5" t="str">
        <f>"郑佳悦"</f>
        <v>郑佳悦</v>
      </c>
      <c r="E118" s="5" t="str">
        <f t="shared" si="29"/>
        <v>女</v>
      </c>
    </row>
    <row r="119" spans="1:5" ht="30" customHeight="1">
      <c r="A119" s="5">
        <v>117</v>
      </c>
      <c r="B119" s="5" t="str">
        <f>"278220210110000321153"</f>
        <v>278220210110000321153</v>
      </c>
      <c r="C119" s="5" t="s">
        <v>6</v>
      </c>
      <c r="D119" s="5" t="str">
        <f>"张乐经"</f>
        <v>张乐经</v>
      </c>
      <c r="E119" s="5" t="str">
        <f t="shared" si="30"/>
        <v>男</v>
      </c>
    </row>
    <row r="120" spans="1:5" ht="30" customHeight="1">
      <c r="A120" s="5">
        <v>118</v>
      </c>
      <c r="B120" s="5" t="str">
        <f>"278220210110050907155"</f>
        <v>278220210110050907155</v>
      </c>
      <c r="C120" s="5" t="s">
        <v>6</v>
      </c>
      <c r="D120" s="5" t="str">
        <f>"林洋"</f>
        <v>林洋</v>
      </c>
      <c r="E120" s="5" t="str">
        <f t="shared" si="30"/>
        <v>男</v>
      </c>
    </row>
    <row r="121" spans="1:5" ht="30" customHeight="1">
      <c r="A121" s="5">
        <v>119</v>
      </c>
      <c r="B121" s="5" t="str">
        <f>"278220210110084332156"</f>
        <v>278220210110084332156</v>
      </c>
      <c r="C121" s="5" t="s">
        <v>6</v>
      </c>
      <c r="D121" s="5" t="str">
        <f>"符祖翰"</f>
        <v>符祖翰</v>
      </c>
      <c r="E121" s="5" t="str">
        <f t="shared" si="30"/>
        <v>男</v>
      </c>
    </row>
    <row r="122" spans="1:5" ht="30" customHeight="1">
      <c r="A122" s="5">
        <v>120</v>
      </c>
      <c r="B122" s="5" t="str">
        <f>"278220210110084434157"</f>
        <v>278220210110084434157</v>
      </c>
      <c r="C122" s="5" t="s">
        <v>6</v>
      </c>
      <c r="D122" s="5" t="str">
        <f>"吴桩宇"</f>
        <v>吴桩宇</v>
      </c>
      <c r="E122" s="5" t="str">
        <f t="shared" si="30"/>
        <v>男</v>
      </c>
    </row>
    <row r="123" spans="1:5" ht="30" customHeight="1">
      <c r="A123" s="5">
        <v>121</v>
      </c>
      <c r="B123" s="5" t="str">
        <f>"278220210110084633158"</f>
        <v>278220210110084633158</v>
      </c>
      <c r="C123" s="5" t="s">
        <v>6</v>
      </c>
      <c r="D123" s="5" t="str">
        <f>"林资杰"</f>
        <v>林资杰</v>
      </c>
      <c r="E123" s="5" t="str">
        <f t="shared" si="30"/>
        <v>男</v>
      </c>
    </row>
    <row r="124" spans="1:5" ht="30" customHeight="1">
      <c r="A124" s="5">
        <v>122</v>
      </c>
      <c r="B124" s="5" t="str">
        <f>"278220210110094110159"</f>
        <v>278220210110094110159</v>
      </c>
      <c r="C124" s="5" t="s">
        <v>6</v>
      </c>
      <c r="D124" s="5" t="str">
        <f>"陈惠"</f>
        <v>陈惠</v>
      </c>
      <c r="E124" s="5" t="str">
        <f>"女"</f>
        <v>女</v>
      </c>
    </row>
    <row r="125" spans="1:5" ht="30" customHeight="1">
      <c r="A125" s="5">
        <v>123</v>
      </c>
      <c r="B125" s="5" t="str">
        <f>"278220210110094531160"</f>
        <v>278220210110094531160</v>
      </c>
      <c r="C125" s="5" t="s">
        <v>6</v>
      </c>
      <c r="D125" s="5" t="str">
        <f>"李少强"</f>
        <v>李少强</v>
      </c>
      <c r="E125" s="5" t="str">
        <f aca="true" t="shared" si="31" ref="E125:E128">"男"</f>
        <v>男</v>
      </c>
    </row>
    <row r="126" spans="1:5" ht="30" customHeight="1">
      <c r="A126" s="5">
        <v>124</v>
      </c>
      <c r="B126" s="5" t="str">
        <f>"278220210110103706164"</f>
        <v>278220210110103706164</v>
      </c>
      <c r="C126" s="5" t="s">
        <v>6</v>
      </c>
      <c r="D126" s="5" t="str">
        <f>"黄基雄"</f>
        <v>黄基雄</v>
      </c>
      <c r="E126" s="5" t="str">
        <f t="shared" si="31"/>
        <v>男</v>
      </c>
    </row>
    <row r="127" spans="1:5" ht="30" customHeight="1">
      <c r="A127" s="5">
        <v>125</v>
      </c>
      <c r="B127" s="5" t="str">
        <f>"278220210110103858165"</f>
        <v>278220210110103858165</v>
      </c>
      <c r="C127" s="5" t="s">
        <v>6</v>
      </c>
      <c r="D127" s="5" t="str">
        <f>"陈益晟"</f>
        <v>陈益晟</v>
      </c>
      <c r="E127" s="5" t="str">
        <f t="shared" si="31"/>
        <v>男</v>
      </c>
    </row>
    <row r="128" spans="1:5" ht="30" customHeight="1">
      <c r="A128" s="5">
        <v>126</v>
      </c>
      <c r="B128" s="5" t="str">
        <f>"278220210110104425166"</f>
        <v>278220210110104425166</v>
      </c>
      <c r="C128" s="5" t="s">
        <v>6</v>
      </c>
      <c r="D128" s="5" t="str">
        <f>"王其安"</f>
        <v>王其安</v>
      </c>
      <c r="E128" s="5" t="str">
        <f t="shared" si="31"/>
        <v>男</v>
      </c>
    </row>
    <row r="129" spans="1:5" ht="30" customHeight="1">
      <c r="A129" s="5">
        <v>127</v>
      </c>
      <c r="B129" s="5" t="str">
        <f>"278220210110104918167"</f>
        <v>278220210110104918167</v>
      </c>
      <c r="C129" s="5" t="s">
        <v>6</v>
      </c>
      <c r="D129" s="5" t="str">
        <f>"李彩霞"</f>
        <v>李彩霞</v>
      </c>
      <c r="E129" s="5" t="str">
        <f aca="true" t="shared" si="32" ref="E129:E133">"女"</f>
        <v>女</v>
      </c>
    </row>
    <row r="130" spans="1:5" ht="30" customHeight="1">
      <c r="A130" s="5">
        <v>128</v>
      </c>
      <c r="B130" s="5" t="str">
        <f>"278220210110104933168"</f>
        <v>278220210110104933168</v>
      </c>
      <c r="C130" s="5" t="s">
        <v>6</v>
      </c>
      <c r="D130" s="5" t="str">
        <f>"王铭福"</f>
        <v>王铭福</v>
      </c>
      <c r="E130" s="5" t="str">
        <f aca="true" t="shared" si="33" ref="E130:E137">"男"</f>
        <v>男</v>
      </c>
    </row>
    <row r="131" spans="1:5" ht="30" customHeight="1">
      <c r="A131" s="5">
        <v>129</v>
      </c>
      <c r="B131" s="5" t="str">
        <f>"278220210110112039170"</f>
        <v>278220210110112039170</v>
      </c>
      <c r="C131" s="5" t="s">
        <v>6</v>
      </c>
      <c r="D131" s="5" t="str">
        <f>"刘欣琪"</f>
        <v>刘欣琪</v>
      </c>
      <c r="E131" s="5" t="str">
        <f t="shared" si="32"/>
        <v>女</v>
      </c>
    </row>
    <row r="132" spans="1:5" ht="30" customHeight="1">
      <c r="A132" s="5">
        <v>130</v>
      </c>
      <c r="B132" s="5" t="str">
        <f>"278220210110113356171"</f>
        <v>278220210110113356171</v>
      </c>
      <c r="C132" s="5" t="s">
        <v>6</v>
      </c>
      <c r="D132" s="5" t="str">
        <f>"周邦花"</f>
        <v>周邦花</v>
      </c>
      <c r="E132" s="5" t="str">
        <f t="shared" si="32"/>
        <v>女</v>
      </c>
    </row>
    <row r="133" spans="1:5" ht="30" customHeight="1">
      <c r="A133" s="5">
        <v>131</v>
      </c>
      <c r="B133" s="5" t="str">
        <f>"278220210110113804172"</f>
        <v>278220210110113804172</v>
      </c>
      <c r="C133" s="5" t="s">
        <v>6</v>
      </c>
      <c r="D133" s="5" t="str">
        <f>"符鹤玲"</f>
        <v>符鹤玲</v>
      </c>
      <c r="E133" s="5" t="str">
        <f t="shared" si="32"/>
        <v>女</v>
      </c>
    </row>
    <row r="134" spans="1:5" ht="30" customHeight="1">
      <c r="A134" s="5">
        <v>132</v>
      </c>
      <c r="B134" s="5" t="str">
        <f>"278220210110114309173"</f>
        <v>278220210110114309173</v>
      </c>
      <c r="C134" s="5" t="s">
        <v>6</v>
      </c>
      <c r="D134" s="5" t="str">
        <f>"林先照"</f>
        <v>林先照</v>
      </c>
      <c r="E134" s="5" t="str">
        <f t="shared" si="33"/>
        <v>男</v>
      </c>
    </row>
    <row r="135" spans="1:5" ht="30" customHeight="1">
      <c r="A135" s="5">
        <v>133</v>
      </c>
      <c r="B135" s="5" t="str">
        <f>"278220210110115415175"</f>
        <v>278220210110115415175</v>
      </c>
      <c r="C135" s="5" t="s">
        <v>6</v>
      </c>
      <c r="D135" s="5" t="str">
        <f>"黄浩"</f>
        <v>黄浩</v>
      </c>
      <c r="E135" s="5" t="str">
        <f t="shared" si="33"/>
        <v>男</v>
      </c>
    </row>
    <row r="136" spans="1:5" ht="30" customHeight="1">
      <c r="A136" s="5">
        <v>134</v>
      </c>
      <c r="B136" s="5" t="str">
        <f>"278220210110122433177"</f>
        <v>278220210110122433177</v>
      </c>
      <c r="C136" s="5" t="s">
        <v>6</v>
      </c>
      <c r="D136" s="5" t="str">
        <f>"陈以盛"</f>
        <v>陈以盛</v>
      </c>
      <c r="E136" s="5" t="str">
        <f t="shared" si="33"/>
        <v>男</v>
      </c>
    </row>
    <row r="137" spans="1:5" ht="30" customHeight="1">
      <c r="A137" s="5">
        <v>135</v>
      </c>
      <c r="B137" s="5" t="str">
        <f>"278220210110122534178"</f>
        <v>278220210110122534178</v>
      </c>
      <c r="C137" s="5" t="s">
        <v>6</v>
      </c>
      <c r="D137" s="5" t="str">
        <f>"钟垂武"</f>
        <v>钟垂武</v>
      </c>
      <c r="E137" s="5" t="str">
        <f t="shared" si="33"/>
        <v>男</v>
      </c>
    </row>
    <row r="138" spans="1:5" ht="30" customHeight="1">
      <c r="A138" s="5">
        <v>136</v>
      </c>
      <c r="B138" s="5" t="str">
        <f>"278220210110122604179"</f>
        <v>278220210110122604179</v>
      </c>
      <c r="C138" s="5" t="s">
        <v>6</v>
      </c>
      <c r="D138" s="5" t="str">
        <f>"刘雅倩"</f>
        <v>刘雅倩</v>
      </c>
      <c r="E138" s="5" t="str">
        <f aca="true" t="shared" si="34" ref="E138:E140">"女"</f>
        <v>女</v>
      </c>
    </row>
    <row r="139" spans="1:5" ht="30" customHeight="1">
      <c r="A139" s="5">
        <v>137</v>
      </c>
      <c r="B139" s="5" t="str">
        <f>"278220210110123255180"</f>
        <v>278220210110123255180</v>
      </c>
      <c r="C139" s="5" t="s">
        <v>6</v>
      </c>
      <c r="D139" s="5" t="str">
        <f>"吴姗姗"</f>
        <v>吴姗姗</v>
      </c>
      <c r="E139" s="5" t="str">
        <f t="shared" si="34"/>
        <v>女</v>
      </c>
    </row>
    <row r="140" spans="1:5" ht="30" customHeight="1">
      <c r="A140" s="5">
        <v>138</v>
      </c>
      <c r="B140" s="5" t="str">
        <f>"278220210110124345181"</f>
        <v>278220210110124345181</v>
      </c>
      <c r="C140" s="5" t="s">
        <v>6</v>
      </c>
      <c r="D140" s="5" t="str">
        <f>"陈甜甜"</f>
        <v>陈甜甜</v>
      </c>
      <c r="E140" s="5" t="str">
        <f t="shared" si="34"/>
        <v>女</v>
      </c>
    </row>
    <row r="141" spans="1:5" ht="30" customHeight="1">
      <c r="A141" s="5">
        <v>139</v>
      </c>
      <c r="B141" s="5" t="str">
        <f>"278220210110125657182"</f>
        <v>278220210110125657182</v>
      </c>
      <c r="C141" s="5" t="s">
        <v>6</v>
      </c>
      <c r="D141" s="5" t="str">
        <f>"黄仕钰"</f>
        <v>黄仕钰</v>
      </c>
      <c r="E141" s="5" t="str">
        <f aca="true" t="shared" si="35" ref="E141:E145">"男"</f>
        <v>男</v>
      </c>
    </row>
    <row r="142" spans="1:5" ht="30" customHeight="1">
      <c r="A142" s="5">
        <v>140</v>
      </c>
      <c r="B142" s="5" t="str">
        <f>"278220210110125925183"</f>
        <v>278220210110125925183</v>
      </c>
      <c r="C142" s="5" t="s">
        <v>6</v>
      </c>
      <c r="D142" s="5" t="str">
        <f>"符芳芳"</f>
        <v>符芳芳</v>
      </c>
      <c r="E142" s="5" t="str">
        <f aca="true" t="shared" si="36" ref="E142:E146">"女"</f>
        <v>女</v>
      </c>
    </row>
    <row r="143" spans="1:5" ht="30" customHeight="1">
      <c r="A143" s="5">
        <v>141</v>
      </c>
      <c r="B143" s="5" t="str">
        <f>"278220210110130218184"</f>
        <v>278220210110130218184</v>
      </c>
      <c r="C143" s="5" t="s">
        <v>6</v>
      </c>
      <c r="D143" s="5" t="str">
        <f>"陈祥丹"</f>
        <v>陈祥丹</v>
      </c>
      <c r="E143" s="5" t="str">
        <f t="shared" si="36"/>
        <v>女</v>
      </c>
    </row>
    <row r="144" spans="1:5" ht="30" customHeight="1">
      <c r="A144" s="5">
        <v>142</v>
      </c>
      <c r="B144" s="5" t="str">
        <f>"278220210110132049185"</f>
        <v>278220210110132049185</v>
      </c>
      <c r="C144" s="5" t="s">
        <v>6</v>
      </c>
      <c r="D144" s="5" t="str">
        <f>"陈代德"</f>
        <v>陈代德</v>
      </c>
      <c r="E144" s="5" t="str">
        <f t="shared" si="35"/>
        <v>男</v>
      </c>
    </row>
    <row r="145" spans="1:5" ht="30" customHeight="1">
      <c r="A145" s="5">
        <v>143</v>
      </c>
      <c r="B145" s="5" t="str">
        <f>"278220210110133003186"</f>
        <v>278220210110133003186</v>
      </c>
      <c r="C145" s="5" t="s">
        <v>6</v>
      </c>
      <c r="D145" s="5" t="str">
        <f>"郑智向"</f>
        <v>郑智向</v>
      </c>
      <c r="E145" s="5" t="str">
        <f t="shared" si="35"/>
        <v>男</v>
      </c>
    </row>
    <row r="146" spans="1:5" ht="30" customHeight="1">
      <c r="A146" s="5">
        <v>144</v>
      </c>
      <c r="B146" s="5" t="str">
        <f>"278220210110133524187"</f>
        <v>278220210110133524187</v>
      </c>
      <c r="C146" s="5" t="s">
        <v>6</v>
      </c>
      <c r="D146" s="5" t="str">
        <f>"廖小咪"</f>
        <v>廖小咪</v>
      </c>
      <c r="E146" s="5" t="str">
        <f t="shared" si="36"/>
        <v>女</v>
      </c>
    </row>
    <row r="147" spans="1:5" ht="30" customHeight="1">
      <c r="A147" s="5">
        <v>145</v>
      </c>
      <c r="B147" s="5" t="str">
        <f>"278220210110141121188"</f>
        <v>278220210110141121188</v>
      </c>
      <c r="C147" s="5" t="s">
        <v>6</v>
      </c>
      <c r="D147" s="5" t="str">
        <f>"洪光林"</f>
        <v>洪光林</v>
      </c>
      <c r="E147" s="5" t="str">
        <f aca="true" t="shared" si="37" ref="E147:E155">"男"</f>
        <v>男</v>
      </c>
    </row>
    <row r="148" spans="1:5" ht="30" customHeight="1">
      <c r="A148" s="5">
        <v>146</v>
      </c>
      <c r="B148" s="5" t="str">
        <f>"278220210110141515190"</f>
        <v>278220210110141515190</v>
      </c>
      <c r="C148" s="5" t="s">
        <v>6</v>
      </c>
      <c r="D148" s="5" t="str">
        <f>"吴小慧"</f>
        <v>吴小慧</v>
      </c>
      <c r="E148" s="5" t="str">
        <f>"女"</f>
        <v>女</v>
      </c>
    </row>
    <row r="149" spans="1:5" ht="30" customHeight="1">
      <c r="A149" s="5">
        <v>147</v>
      </c>
      <c r="B149" s="5" t="str">
        <f>"278220210110144257192"</f>
        <v>278220210110144257192</v>
      </c>
      <c r="C149" s="5" t="s">
        <v>6</v>
      </c>
      <c r="D149" s="5" t="str">
        <f>"陈保带"</f>
        <v>陈保带</v>
      </c>
      <c r="E149" s="5" t="str">
        <f>"女"</f>
        <v>女</v>
      </c>
    </row>
    <row r="150" spans="1:5" ht="30" customHeight="1">
      <c r="A150" s="5">
        <v>148</v>
      </c>
      <c r="B150" s="5" t="str">
        <f>"278220210110144655193"</f>
        <v>278220210110144655193</v>
      </c>
      <c r="C150" s="5" t="s">
        <v>6</v>
      </c>
      <c r="D150" s="5" t="str">
        <f>"陈俊鲁"</f>
        <v>陈俊鲁</v>
      </c>
      <c r="E150" s="5" t="str">
        <f t="shared" si="37"/>
        <v>男</v>
      </c>
    </row>
    <row r="151" spans="1:5" ht="30" customHeight="1">
      <c r="A151" s="5">
        <v>149</v>
      </c>
      <c r="B151" s="5" t="str">
        <f>"278220210110144831194"</f>
        <v>278220210110144831194</v>
      </c>
      <c r="C151" s="5" t="s">
        <v>6</v>
      </c>
      <c r="D151" s="5" t="str">
        <f>"周仕豪"</f>
        <v>周仕豪</v>
      </c>
      <c r="E151" s="5" t="str">
        <f t="shared" si="37"/>
        <v>男</v>
      </c>
    </row>
    <row r="152" spans="1:5" ht="30" customHeight="1">
      <c r="A152" s="5">
        <v>150</v>
      </c>
      <c r="B152" s="5" t="str">
        <f>"278220210110145801196"</f>
        <v>278220210110145801196</v>
      </c>
      <c r="C152" s="5" t="s">
        <v>6</v>
      </c>
      <c r="D152" s="5" t="str">
        <f>"李一山"</f>
        <v>李一山</v>
      </c>
      <c r="E152" s="5" t="str">
        <f t="shared" si="37"/>
        <v>男</v>
      </c>
    </row>
    <row r="153" spans="1:5" ht="30" customHeight="1">
      <c r="A153" s="5">
        <v>151</v>
      </c>
      <c r="B153" s="5" t="str">
        <f>"278220210110151747198"</f>
        <v>278220210110151747198</v>
      </c>
      <c r="C153" s="5" t="s">
        <v>6</v>
      </c>
      <c r="D153" s="5" t="str">
        <f>"吴贤才"</f>
        <v>吴贤才</v>
      </c>
      <c r="E153" s="5" t="str">
        <f t="shared" si="37"/>
        <v>男</v>
      </c>
    </row>
    <row r="154" spans="1:5" ht="30" customHeight="1">
      <c r="A154" s="5">
        <v>152</v>
      </c>
      <c r="B154" s="5" t="str">
        <f>"278220210110152021199"</f>
        <v>278220210110152021199</v>
      </c>
      <c r="C154" s="5" t="s">
        <v>6</v>
      </c>
      <c r="D154" s="5" t="str">
        <f>"李腾专"</f>
        <v>李腾专</v>
      </c>
      <c r="E154" s="5" t="str">
        <f t="shared" si="37"/>
        <v>男</v>
      </c>
    </row>
    <row r="155" spans="1:5" ht="30" customHeight="1">
      <c r="A155" s="5">
        <v>153</v>
      </c>
      <c r="B155" s="5" t="str">
        <f>"278220210110152419200"</f>
        <v>278220210110152419200</v>
      </c>
      <c r="C155" s="5" t="s">
        <v>6</v>
      </c>
      <c r="D155" s="5" t="str">
        <f>"林文贤"</f>
        <v>林文贤</v>
      </c>
      <c r="E155" s="5" t="str">
        <f t="shared" si="37"/>
        <v>男</v>
      </c>
    </row>
    <row r="156" spans="1:5" ht="30" customHeight="1">
      <c r="A156" s="5">
        <v>154</v>
      </c>
      <c r="B156" s="5" t="str">
        <f>"278220210110152436201"</f>
        <v>278220210110152436201</v>
      </c>
      <c r="C156" s="5" t="s">
        <v>6</v>
      </c>
      <c r="D156" s="5" t="str">
        <f>"许小芬"</f>
        <v>许小芬</v>
      </c>
      <c r="E156" s="5" t="str">
        <f aca="true" t="shared" si="38" ref="E156:E161">"女"</f>
        <v>女</v>
      </c>
    </row>
    <row r="157" spans="1:5" ht="30" customHeight="1">
      <c r="A157" s="5">
        <v>155</v>
      </c>
      <c r="B157" s="5" t="str">
        <f>"278220210110153153202"</f>
        <v>278220210110153153202</v>
      </c>
      <c r="C157" s="5" t="s">
        <v>6</v>
      </c>
      <c r="D157" s="5" t="str">
        <f>"符德"</f>
        <v>符德</v>
      </c>
      <c r="E157" s="5" t="str">
        <f aca="true" t="shared" si="39" ref="E157:E163">"男"</f>
        <v>男</v>
      </c>
    </row>
    <row r="158" spans="1:5" ht="30" customHeight="1">
      <c r="A158" s="5">
        <v>156</v>
      </c>
      <c r="B158" s="5" t="str">
        <f>"278220210110154911203"</f>
        <v>278220210110154911203</v>
      </c>
      <c r="C158" s="5" t="s">
        <v>6</v>
      </c>
      <c r="D158" s="5" t="str">
        <f>"庄雪芬"</f>
        <v>庄雪芬</v>
      </c>
      <c r="E158" s="5" t="str">
        <f t="shared" si="38"/>
        <v>女</v>
      </c>
    </row>
    <row r="159" spans="1:5" ht="30" customHeight="1">
      <c r="A159" s="5">
        <v>157</v>
      </c>
      <c r="B159" s="5" t="str">
        <f>"278220210110161751204"</f>
        <v>278220210110161751204</v>
      </c>
      <c r="C159" s="5" t="s">
        <v>6</v>
      </c>
      <c r="D159" s="5" t="str">
        <f>"熊章裕"</f>
        <v>熊章裕</v>
      </c>
      <c r="E159" s="5" t="str">
        <f t="shared" si="39"/>
        <v>男</v>
      </c>
    </row>
    <row r="160" spans="1:5" ht="30" customHeight="1">
      <c r="A160" s="5">
        <v>158</v>
      </c>
      <c r="B160" s="5" t="str">
        <f>"278220210110161923205"</f>
        <v>278220210110161923205</v>
      </c>
      <c r="C160" s="5" t="s">
        <v>6</v>
      </c>
      <c r="D160" s="5" t="str">
        <f>"周德宝"</f>
        <v>周德宝</v>
      </c>
      <c r="E160" s="5" t="str">
        <f t="shared" si="38"/>
        <v>女</v>
      </c>
    </row>
    <row r="161" spans="1:5" ht="30" customHeight="1">
      <c r="A161" s="5">
        <v>159</v>
      </c>
      <c r="B161" s="5" t="str">
        <f>"278220210110163014207"</f>
        <v>278220210110163014207</v>
      </c>
      <c r="C161" s="5" t="s">
        <v>6</v>
      </c>
      <c r="D161" s="5" t="str">
        <f>"蔡沁茹"</f>
        <v>蔡沁茹</v>
      </c>
      <c r="E161" s="5" t="str">
        <f t="shared" si="38"/>
        <v>女</v>
      </c>
    </row>
    <row r="162" spans="1:5" ht="30" customHeight="1">
      <c r="A162" s="5">
        <v>160</v>
      </c>
      <c r="B162" s="5" t="str">
        <f>"278220210110163140208"</f>
        <v>278220210110163140208</v>
      </c>
      <c r="C162" s="5" t="s">
        <v>6</v>
      </c>
      <c r="D162" s="5" t="str">
        <f>"王增朝"</f>
        <v>王增朝</v>
      </c>
      <c r="E162" s="5" t="str">
        <f t="shared" si="39"/>
        <v>男</v>
      </c>
    </row>
    <row r="163" spans="1:5" ht="30" customHeight="1">
      <c r="A163" s="5">
        <v>161</v>
      </c>
      <c r="B163" s="5" t="str">
        <f>"278220210110164226210"</f>
        <v>278220210110164226210</v>
      </c>
      <c r="C163" s="5" t="s">
        <v>6</v>
      </c>
      <c r="D163" s="5" t="str">
        <f>"黎道元"</f>
        <v>黎道元</v>
      </c>
      <c r="E163" s="5" t="str">
        <f t="shared" si="39"/>
        <v>男</v>
      </c>
    </row>
    <row r="164" spans="1:5" ht="30" customHeight="1">
      <c r="A164" s="5">
        <v>162</v>
      </c>
      <c r="B164" s="5" t="str">
        <f>"278220210110164236211"</f>
        <v>278220210110164236211</v>
      </c>
      <c r="C164" s="5" t="s">
        <v>6</v>
      </c>
      <c r="D164" s="5" t="str">
        <f>"李益带"</f>
        <v>李益带</v>
      </c>
      <c r="E164" s="5" t="str">
        <f>"女"</f>
        <v>女</v>
      </c>
    </row>
    <row r="165" spans="1:5" ht="30" customHeight="1">
      <c r="A165" s="5">
        <v>163</v>
      </c>
      <c r="B165" s="5" t="str">
        <f>"278220210110164356212"</f>
        <v>278220210110164356212</v>
      </c>
      <c r="C165" s="5" t="s">
        <v>6</v>
      </c>
      <c r="D165" s="5" t="str">
        <f>"郑霖刚"</f>
        <v>郑霖刚</v>
      </c>
      <c r="E165" s="5" t="str">
        <f aca="true" t="shared" si="40" ref="E165:E167">"男"</f>
        <v>男</v>
      </c>
    </row>
    <row r="166" spans="1:5" ht="30" customHeight="1">
      <c r="A166" s="5">
        <v>164</v>
      </c>
      <c r="B166" s="5" t="str">
        <f>"278220210110164619213"</f>
        <v>278220210110164619213</v>
      </c>
      <c r="C166" s="5" t="s">
        <v>6</v>
      </c>
      <c r="D166" s="5" t="str">
        <f>"王信豪"</f>
        <v>王信豪</v>
      </c>
      <c r="E166" s="5" t="str">
        <f t="shared" si="40"/>
        <v>男</v>
      </c>
    </row>
    <row r="167" spans="1:5" ht="30" customHeight="1">
      <c r="A167" s="5">
        <v>165</v>
      </c>
      <c r="B167" s="5" t="str">
        <f>"278220210110165128215"</f>
        <v>278220210110165128215</v>
      </c>
      <c r="C167" s="5" t="s">
        <v>6</v>
      </c>
      <c r="D167" s="5" t="str">
        <f>"卢裕盛"</f>
        <v>卢裕盛</v>
      </c>
      <c r="E167" s="5" t="str">
        <f t="shared" si="40"/>
        <v>男</v>
      </c>
    </row>
    <row r="168" spans="1:5" ht="30" customHeight="1">
      <c r="A168" s="5">
        <v>166</v>
      </c>
      <c r="B168" s="5" t="str">
        <f>"278220210110165153216"</f>
        <v>278220210110165153216</v>
      </c>
      <c r="C168" s="5" t="s">
        <v>6</v>
      </c>
      <c r="D168" s="5" t="str">
        <f>"汪琦"</f>
        <v>汪琦</v>
      </c>
      <c r="E168" s="5" t="str">
        <f aca="true" t="shared" si="41" ref="E168:E173">"女"</f>
        <v>女</v>
      </c>
    </row>
    <row r="169" spans="1:5" ht="30" customHeight="1">
      <c r="A169" s="5">
        <v>167</v>
      </c>
      <c r="B169" s="5" t="str">
        <f>"278220210110170543217"</f>
        <v>278220210110170543217</v>
      </c>
      <c r="C169" s="5" t="s">
        <v>6</v>
      </c>
      <c r="D169" s="5" t="str">
        <f>"王朝"</f>
        <v>王朝</v>
      </c>
      <c r="E169" s="5" t="str">
        <f aca="true" t="shared" si="42" ref="E169:E172">"男"</f>
        <v>男</v>
      </c>
    </row>
    <row r="170" spans="1:5" ht="30" customHeight="1">
      <c r="A170" s="5">
        <v>168</v>
      </c>
      <c r="B170" s="5" t="str">
        <f>"278220210110172742219"</f>
        <v>278220210110172742219</v>
      </c>
      <c r="C170" s="5" t="s">
        <v>6</v>
      </c>
      <c r="D170" s="5" t="str">
        <f>"徐光晨"</f>
        <v>徐光晨</v>
      </c>
      <c r="E170" s="5" t="str">
        <f t="shared" si="42"/>
        <v>男</v>
      </c>
    </row>
    <row r="171" spans="1:5" ht="30" customHeight="1">
      <c r="A171" s="5">
        <v>169</v>
      </c>
      <c r="B171" s="5" t="str">
        <f>"278220210110173544220"</f>
        <v>278220210110173544220</v>
      </c>
      <c r="C171" s="5" t="s">
        <v>6</v>
      </c>
      <c r="D171" s="5" t="str">
        <f>"林杰丹"</f>
        <v>林杰丹</v>
      </c>
      <c r="E171" s="5" t="str">
        <f t="shared" si="41"/>
        <v>女</v>
      </c>
    </row>
    <row r="172" spans="1:5" ht="30" customHeight="1">
      <c r="A172" s="5">
        <v>170</v>
      </c>
      <c r="B172" s="5" t="str">
        <f>"278220210110183222222"</f>
        <v>278220210110183222222</v>
      </c>
      <c r="C172" s="5" t="s">
        <v>6</v>
      </c>
      <c r="D172" s="5" t="str">
        <f>"吴鸿志"</f>
        <v>吴鸿志</v>
      </c>
      <c r="E172" s="5" t="str">
        <f t="shared" si="42"/>
        <v>男</v>
      </c>
    </row>
    <row r="173" spans="1:5" ht="30" customHeight="1">
      <c r="A173" s="5">
        <v>171</v>
      </c>
      <c r="B173" s="5" t="str">
        <f>"278220210110184140224"</f>
        <v>278220210110184140224</v>
      </c>
      <c r="C173" s="5" t="s">
        <v>6</v>
      </c>
      <c r="D173" s="5" t="str">
        <f>"吉茜"</f>
        <v>吉茜</v>
      </c>
      <c r="E173" s="5" t="str">
        <f t="shared" si="41"/>
        <v>女</v>
      </c>
    </row>
    <row r="174" spans="1:5" ht="30" customHeight="1">
      <c r="A174" s="5">
        <v>172</v>
      </c>
      <c r="B174" s="5" t="str">
        <f>"278220210110185313225"</f>
        <v>278220210110185313225</v>
      </c>
      <c r="C174" s="5" t="s">
        <v>6</v>
      </c>
      <c r="D174" s="5" t="str">
        <f>"王寄任"</f>
        <v>王寄任</v>
      </c>
      <c r="E174" s="5" t="str">
        <f aca="true" t="shared" si="43" ref="E174:E178">"男"</f>
        <v>男</v>
      </c>
    </row>
    <row r="175" spans="1:5" ht="30" customHeight="1">
      <c r="A175" s="5">
        <v>173</v>
      </c>
      <c r="B175" s="5" t="str">
        <f>"278220210110190343226"</f>
        <v>278220210110190343226</v>
      </c>
      <c r="C175" s="5" t="s">
        <v>6</v>
      </c>
      <c r="D175" s="5" t="str">
        <f>"许创辉"</f>
        <v>许创辉</v>
      </c>
      <c r="E175" s="5" t="str">
        <f t="shared" si="43"/>
        <v>男</v>
      </c>
    </row>
    <row r="176" spans="1:5" ht="30" customHeight="1">
      <c r="A176" s="5">
        <v>174</v>
      </c>
      <c r="B176" s="5" t="str">
        <f>"278220210110191732227"</f>
        <v>278220210110191732227</v>
      </c>
      <c r="C176" s="5" t="s">
        <v>6</v>
      </c>
      <c r="D176" s="5" t="str">
        <f>"曾令丁"</f>
        <v>曾令丁</v>
      </c>
      <c r="E176" s="5" t="str">
        <f t="shared" si="43"/>
        <v>男</v>
      </c>
    </row>
    <row r="177" spans="1:5" ht="30" customHeight="1">
      <c r="A177" s="5">
        <v>175</v>
      </c>
      <c r="B177" s="5" t="str">
        <f>"278220210110192517228"</f>
        <v>278220210110192517228</v>
      </c>
      <c r="C177" s="5" t="s">
        <v>6</v>
      </c>
      <c r="D177" s="5" t="str">
        <f>"吉世宁"</f>
        <v>吉世宁</v>
      </c>
      <c r="E177" s="5" t="str">
        <f t="shared" si="43"/>
        <v>男</v>
      </c>
    </row>
    <row r="178" spans="1:5" ht="30" customHeight="1">
      <c r="A178" s="5">
        <v>176</v>
      </c>
      <c r="B178" s="5" t="str">
        <f>"278220210110193331229"</f>
        <v>278220210110193331229</v>
      </c>
      <c r="C178" s="5" t="s">
        <v>6</v>
      </c>
      <c r="D178" s="5" t="str">
        <f>"吴典融"</f>
        <v>吴典融</v>
      </c>
      <c r="E178" s="5" t="str">
        <f t="shared" si="43"/>
        <v>男</v>
      </c>
    </row>
    <row r="179" spans="1:5" ht="30" customHeight="1">
      <c r="A179" s="5">
        <v>177</v>
      </c>
      <c r="B179" s="5" t="str">
        <f>"278220210110193331230"</f>
        <v>278220210110193331230</v>
      </c>
      <c r="C179" s="5" t="s">
        <v>6</v>
      </c>
      <c r="D179" s="5" t="str">
        <f>"王秋丹"</f>
        <v>王秋丹</v>
      </c>
      <c r="E179" s="5" t="str">
        <f aca="true" t="shared" si="44" ref="E179:E184">"女"</f>
        <v>女</v>
      </c>
    </row>
    <row r="180" spans="1:5" ht="30" customHeight="1">
      <c r="A180" s="5">
        <v>178</v>
      </c>
      <c r="B180" s="5" t="str">
        <f>"278220210110195242232"</f>
        <v>278220210110195242232</v>
      </c>
      <c r="C180" s="5" t="s">
        <v>6</v>
      </c>
      <c r="D180" s="5" t="str">
        <f>"卢浩楠"</f>
        <v>卢浩楠</v>
      </c>
      <c r="E180" s="5" t="str">
        <f t="shared" si="44"/>
        <v>女</v>
      </c>
    </row>
    <row r="181" spans="1:5" ht="30" customHeight="1">
      <c r="A181" s="5">
        <v>179</v>
      </c>
      <c r="B181" s="5" t="str">
        <f>"278220210110200105234"</f>
        <v>278220210110200105234</v>
      </c>
      <c r="C181" s="5" t="s">
        <v>6</v>
      </c>
      <c r="D181" s="5" t="str">
        <f>"郑良捷"</f>
        <v>郑良捷</v>
      </c>
      <c r="E181" s="5" t="str">
        <f aca="true" t="shared" si="45" ref="E181:E186">"男"</f>
        <v>男</v>
      </c>
    </row>
    <row r="182" spans="1:5" ht="30" customHeight="1">
      <c r="A182" s="5">
        <v>180</v>
      </c>
      <c r="B182" s="5" t="str">
        <f>"278220210110200619236"</f>
        <v>278220210110200619236</v>
      </c>
      <c r="C182" s="5" t="s">
        <v>6</v>
      </c>
      <c r="D182" s="5" t="str">
        <f>"蔡丽婷"</f>
        <v>蔡丽婷</v>
      </c>
      <c r="E182" s="5" t="str">
        <f t="shared" si="44"/>
        <v>女</v>
      </c>
    </row>
    <row r="183" spans="1:5" ht="30" customHeight="1">
      <c r="A183" s="5">
        <v>181</v>
      </c>
      <c r="B183" s="5" t="str">
        <f>"278220210110201549238"</f>
        <v>278220210110201549238</v>
      </c>
      <c r="C183" s="5" t="s">
        <v>6</v>
      </c>
      <c r="D183" s="5" t="str">
        <f>"王妹婷"</f>
        <v>王妹婷</v>
      </c>
      <c r="E183" s="5" t="str">
        <f t="shared" si="44"/>
        <v>女</v>
      </c>
    </row>
    <row r="184" spans="1:5" ht="30" customHeight="1">
      <c r="A184" s="5">
        <v>182</v>
      </c>
      <c r="B184" s="5" t="str">
        <f>"278220210110202003239"</f>
        <v>278220210110202003239</v>
      </c>
      <c r="C184" s="5" t="s">
        <v>6</v>
      </c>
      <c r="D184" s="5" t="str">
        <f>"符政芳"</f>
        <v>符政芳</v>
      </c>
      <c r="E184" s="5" t="str">
        <f t="shared" si="44"/>
        <v>女</v>
      </c>
    </row>
    <row r="185" spans="1:5" ht="30" customHeight="1">
      <c r="A185" s="5">
        <v>183</v>
      </c>
      <c r="B185" s="5" t="str">
        <f>"278220210110204429240"</f>
        <v>278220210110204429240</v>
      </c>
      <c r="C185" s="5" t="s">
        <v>6</v>
      </c>
      <c r="D185" s="5" t="str">
        <f>"陈祖富"</f>
        <v>陈祖富</v>
      </c>
      <c r="E185" s="5" t="str">
        <f t="shared" si="45"/>
        <v>男</v>
      </c>
    </row>
    <row r="186" spans="1:5" ht="30" customHeight="1">
      <c r="A186" s="5">
        <v>184</v>
      </c>
      <c r="B186" s="5" t="str">
        <f>"278220210110204508241"</f>
        <v>278220210110204508241</v>
      </c>
      <c r="C186" s="5" t="s">
        <v>6</v>
      </c>
      <c r="D186" s="5" t="str">
        <f>"陈渊"</f>
        <v>陈渊</v>
      </c>
      <c r="E186" s="5" t="str">
        <f t="shared" si="45"/>
        <v>男</v>
      </c>
    </row>
    <row r="187" spans="1:5" ht="30" customHeight="1">
      <c r="A187" s="5">
        <v>185</v>
      </c>
      <c r="B187" s="5" t="str">
        <f>"278220210110210406243"</f>
        <v>278220210110210406243</v>
      </c>
      <c r="C187" s="5" t="s">
        <v>6</v>
      </c>
      <c r="D187" s="5" t="str">
        <f>"吴丽珍"</f>
        <v>吴丽珍</v>
      </c>
      <c r="E187" s="5" t="str">
        <f aca="true" t="shared" si="46" ref="E187:E190">"女"</f>
        <v>女</v>
      </c>
    </row>
    <row r="188" spans="1:5" ht="30" customHeight="1">
      <c r="A188" s="5">
        <v>186</v>
      </c>
      <c r="B188" s="5" t="str">
        <f>"278220210110210409244"</f>
        <v>278220210110210409244</v>
      </c>
      <c r="C188" s="5" t="s">
        <v>6</v>
      </c>
      <c r="D188" s="5" t="str">
        <f>"薛昱"</f>
        <v>薛昱</v>
      </c>
      <c r="E188" s="5" t="str">
        <f t="shared" si="46"/>
        <v>女</v>
      </c>
    </row>
    <row r="189" spans="1:5" ht="30" customHeight="1">
      <c r="A189" s="5">
        <v>187</v>
      </c>
      <c r="B189" s="5" t="str">
        <f>"278220210110210529245"</f>
        <v>278220210110210529245</v>
      </c>
      <c r="C189" s="5" t="s">
        <v>6</v>
      </c>
      <c r="D189" s="5" t="str">
        <f>"蓝洁"</f>
        <v>蓝洁</v>
      </c>
      <c r="E189" s="5" t="str">
        <f t="shared" si="46"/>
        <v>女</v>
      </c>
    </row>
    <row r="190" spans="1:5" ht="30" customHeight="1">
      <c r="A190" s="5">
        <v>188</v>
      </c>
      <c r="B190" s="5" t="str">
        <f>"278220210110210717246"</f>
        <v>278220210110210717246</v>
      </c>
      <c r="C190" s="5" t="s">
        <v>6</v>
      </c>
      <c r="D190" s="5" t="str">
        <f>"张凤"</f>
        <v>张凤</v>
      </c>
      <c r="E190" s="5" t="str">
        <f t="shared" si="46"/>
        <v>女</v>
      </c>
    </row>
    <row r="191" spans="1:5" ht="30" customHeight="1">
      <c r="A191" s="5">
        <v>189</v>
      </c>
      <c r="B191" s="5" t="str">
        <f>"278220210110213404247"</f>
        <v>278220210110213404247</v>
      </c>
      <c r="C191" s="5" t="s">
        <v>6</v>
      </c>
      <c r="D191" s="5" t="str">
        <f>"陈泽华"</f>
        <v>陈泽华</v>
      </c>
      <c r="E191" s="5" t="str">
        <f aca="true" t="shared" si="47" ref="E191:E196">"男"</f>
        <v>男</v>
      </c>
    </row>
    <row r="192" spans="1:5" ht="30" customHeight="1">
      <c r="A192" s="5">
        <v>190</v>
      </c>
      <c r="B192" s="5" t="str">
        <f>"278220210110214924248"</f>
        <v>278220210110214924248</v>
      </c>
      <c r="C192" s="5" t="s">
        <v>6</v>
      </c>
      <c r="D192" s="5" t="str">
        <f>"曾海泉"</f>
        <v>曾海泉</v>
      </c>
      <c r="E192" s="5" t="str">
        <f t="shared" si="47"/>
        <v>男</v>
      </c>
    </row>
    <row r="193" spans="1:5" ht="30" customHeight="1">
      <c r="A193" s="5">
        <v>191</v>
      </c>
      <c r="B193" s="5" t="str">
        <f>"278220210110220041249"</f>
        <v>278220210110220041249</v>
      </c>
      <c r="C193" s="5" t="s">
        <v>6</v>
      </c>
      <c r="D193" s="5" t="str">
        <f>"黄妍"</f>
        <v>黄妍</v>
      </c>
      <c r="E193" s="5" t="str">
        <f aca="true" t="shared" si="48" ref="E193:E198">"女"</f>
        <v>女</v>
      </c>
    </row>
    <row r="194" spans="1:5" ht="30" customHeight="1">
      <c r="A194" s="5">
        <v>192</v>
      </c>
      <c r="B194" s="5" t="str">
        <f>"278220210110220325250"</f>
        <v>278220210110220325250</v>
      </c>
      <c r="C194" s="5" t="s">
        <v>6</v>
      </c>
      <c r="D194" s="5" t="str">
        <f>"吴毓胜"</f>
        <v>吴毓胜</v>
      </c>
      <c r="E194" s="5" t="str">
        <f t="shared" si="47"/>
        <v>男</v>
      </c>
    </row>
    <row r="195" spans="1:5" ht="30" customHeight="1">
      <c r="A195" s="5">
        <v>193</v>
      </c>
      <c r="B195" s="5" t="str">
        <f>"278220210110221154251"</f>
        <v>278220210110221154251</v>
      </c>
      <c r="C195" s="5" t="s">
        <v>6</v>
      </c>
      <c r="D195" s="5" t="str">
        <f>"郑光秀"</f>
        <v>郑光秀</v>
      </c>
      <c r="E195" s="5" t="str">
        <f t="shared" si="47"/>
        <v>男</v>
      </c>
    </row>
    <row r="196" spans="1:5" ht="30" customHeight="1">
      <c r="A196" s="5">
        <v>194</v>
      </c>
      <c r="B196" s="5" t="str">
        <f>"278220210110223925252"</f>
        <v>278220210110223925252</v>
      </c>
      <c r="C196" s="5" t="s">
        <v>6</v>
      </c>
      <c r="D196" s="5" t="str">
        <f>"万金钟"</f>
        <v>万金钟</v>
      </c>
      <c r="E196" s="5" t="str">
        <f t="shared" si="47"/>
        <v>男</v>
      </c>
    </row>
    <row r="197" spans="1:5" ht="30" customHeight="1">
      <c r="A197" s="5">
        <v>195</v>
      </c>
      <c r="B197" s="5" t="str">
        <f>"278220210110231016254"</f>
        <v>278220210110231016254</v>
      </c>
      <c r="C197" s="5" t="s">
        <v>6</v>
      </c>
      <c r="D197" s="5" t="str">
        <f>"黄沁娴"</f>
        <v>黄沁娴</v>
      </c>
      <c r="E197" s="5" t="str">
        <f t="shared" si="48"/>
        <v>女</v>
      </c>
    </row>
    <row r="198" spans="1:5" ht="30" customHeight="1">
      <c r="A198" s="5">
        <v>196</v>
      </c>
      <c r="B198" s="5" t="str">
        <f>"278220210110231838255"</f>
        <v>278220210110231838255</v>
      </c>
      <c r="C198" s="5" t="s">
        <v>6</v>
      </c>
      <c r="D198" s="5" t="str">
        <f>"许钟莉"</f>
        <v>许钟莉</v>
      </c>
      <c r="E198" s="5" t="str">
        <f t="shared" si="48"/>
        <v>女</v>
      </c>
    </row>
    <row r="199" spans="1:5" ht="30" customHeight="1">
      <c r="A199" s="5">
        <v>197</v>
      </c>
      <c r="B199" s="5" t="str">
        <f>"278220210110234055256"</f>
        <v>278220210110234055256</v>
      </c>
      <c r="C199" s="5" t="s">
        <v>6</v>
      </c>
      <c r="D199" s="5" t="str">
        <f>"郑钟飞"</f>
        <v>郑钟飞</v>
      </c>
      <c r="E199" s="5" t="str">
        <f aca="true" t="shared" si="49" ref="E199:E205">"男"</f>
        <v>男</v>
      </c>
    </row>
    <row r="200" spans="1:5" ht="30" customHeight="1">
      <c r="A200" s="5">
        <v>198</v>
      </c>
      <c r="B200" s="5" t="str">
        <f>"278220210110234449257"</f>
        <v>278220210110234449257</v>
      </c>
      <c r="C200" s="5" t="s">
        <v>6</v>
      </c>
      <c r="D200" s="5" t="str">
        <f>"宋飞"</f>
        <v>宋飞</v>
      </c>
      <c r="E200" s="5" t="str">
        <f t="shared" si="49"/>
        <v>男</v>
      </c>
    </row>
    <row r="201" spans="1:5" ht="30" customHeight="1">
      <c r="A201" s="5">
        <v>199</v>
      </c>
      <c r="B201" s="5" t="str">
        <f>"278220210110234544259"</f>
        <v>278220210110234544259</v>
      </c>
      <c r="C201" s="5" t="s">
        <v>6</v>
      </c>
      <c r="D201" s="5" t="str">
        <f>"林方芳 "</f>
        <v>林方芳 </v>
      </c>
      <c r="E201" s="5" t="str">
        <f>"女"</f>
        <v>女</v>
      </c>
    </row>
    <row r="202" spans="1:5" ht="30" customHeight="1">
      <c r="A202" s="5">
        <v>200</v>
      </c>
      <c r="B202" s="5" t="str">
        <f>"278220210110235039260"</f>
        <v>278220210110235039260</v>
      </c>
      <c r="C202" s="5" t="s">
        <v>6</v>
      </c>
      <c r="D202" s="5" t="str">
        <f>"王育振"</f>
        <v>王育振</v>
      </c>
      <c r="E202" s="5" t="str">
        <f t="shared" si="49"/>
        <v>男</v>
      </c>
    </row>
    <row r="203" spans="1:5" ht="30" customHeight="1">
      <c r="A203" s="5">
        <v>201</v>
      </c>
      <c r="B203" s="5" t="str">
        <f>"278220210111025527261"</f>
        <v>278220210111025527261</v>
      </c>
      <c r="C203" s="5" t="s">
        <v>6</v>
      </c>
      <c r="D203" s="5" t="str">
        <f>"冯裕杰"</f>
        <v>冯裕杰</v>
      </c>
      <c r="E203" s="5" t="str">
        <f t="shared" si="49"/>
        <v>男</v>
      </c>
    </row>
    <row r="204" spans="1:5" ht="30" customHeight="1">
      <c r="A204" s="5">
        <v>202</v>
      </c>
      <c r="B204" s="5" t="str">
        <f>"278220210111080738263"</f>
        <v>278220210111080738263</v>
      </c>
      <c r="C204" s="5" t="s">
        <v>6</v>
      </c>
      <c r="D204" s="5" t="str">
        <f>"高国徽"</f>
        <v>高国徽</v>
      </c>
      <c r="E204" s="5" t="str">
        <f t="shared" si="49"/>
        <v>男</v>
      </c>
    </row>
    <row r="205" spans="1:5" ht="30" customHeight="1">
      <c r="A205" s="5">
        <v>203</v>
      </c>
      <c r="B205" s="5" t="str">
        <f>"278220210111082502264"</f>
        <v>278220210111082502264</v>
      </c>
      <c r="C205" s="5" t="s">
        <v>6</v>
      </c>
      <c r="D205" s="5" t="str">
        <f>"吴淑豪"</f>
        <v>吴淑豪</v>
      </c>
      <c r="E205" s="5" t="str">
        <f t="shared" si="49"/>
        <v>男</v>
      </c>
    </row>
    <row r="206" spans="1:5" ht="30" customHeight="1">
      <c r="A206" s="5">
        <v>204</v>
      </c>
      <c r="B206" s="5" t="str">
        <f>"278220210111082622265"</f>
        <v>278220210111082622265</v>
      </c>
      <c r="C206" s="5" t="s">
        <v>6</v>
      </c>
      <c r="D206" s="5" t="str">
        <f>"黄小艳"</f>
        <v>黄小艳</v>
      </c>
      <c r="E206" s="5" t="str">
        <f aca="true" t="shared" si="50" ref="E206:E210">"女"</f>
        <v>女</v>
      </c>
    </row>
    <row r="207" spans="1:5" ht="30" customHeight="1">
      <c r="A207" s="5">
        <v>205</v>
      </c>
      <c r="B207" s="5" t="str">
        <f>"278220210111083322266"</f>
        <v>278220210111083322266</v>
      </c>
      <c r="C207" s="5" t="s">
        <v>6</v>
      </c>
      <c r="D207" s="5" t="str">
        <f>"冯文灿"</f>
        <v>冯文灿</v>
      </c>
      <c r="E207" s="5" t="str">
        <f t="shared" si="50"/>
        <v>女</v>
      </c>
    </row>
    <row r="208" spans="1:5" ht="30" customHeight="1">
      <c r="A208" s="5">
        <v>206</v>
      </c>
      <c r="B208" s="5" t="str">
        <f>"278220210111091118268"</f>
        <v>278220210111091118268</v>
      </c>
      <c r="C208" s="5" t="s">
        <v>6</v>
      </c>
      <c r="D208" s="5" t="str">
        <f>"周生合"</f>
        <v>周生合</v>
      </c>
      <c r="E208" s="5" t="str">
        <f aca="true" t="shared" si="51" ref="E208:E211">"男"</f>
        <v>男</v>
      </c>
    </row>
    <row r="209" spans="1:5" ht="30" customHeight="1">
      <c r="A209" s="5">
        <v>207</v>
      </c>
      <c r="B209" s="5" t="str">
        <f>"278220210111091547269"</f>
        <v>278220210111091547269</v>
      </c>
      <c r="C209" s="5" t="s">
        <v>6</v>
      </c>
      <c r="D209" s="5" t="str">
        <f>"郭青山"</f>
        <v>郭青山</v>
      </c>
      <c r="E209" s="5" t="str">
        <f t="shared" si="51"/>
        <v>男</v>
      </c>
    </row>
    <row r="210" spans="1:5" ht="30" customHeight="1">
      <c r="A210" s="5">
        <v>208</v>
      </c>
      <c r="B210" s="5" t="str">
        <f>"278220210111091746270"</f>
        <v>278220210111091746270</v>
      </c>
      <c r="C210" s="5" t="s">
        <v>6</v>
      </c>
      <c r="D210" s="5" t="str">
        <f>"符春琪"</f>
        <v>符春琪</v>
      </c>
      <c r="E210" s="5" t="str">
        <f t="shared" si="50"/>
        <v>女</v>
      </c>
    </row>
    <row r="211" spans="1:5" ht="30" customHeight="1">
      <c r="A211" s="5">
        <v>209</v>
      </c>
      <c r="B211" s="5" t="str">
        <f>"278220210111092854272"</f>
        <v>278220210111092854272</v>
      </c>
      <c r="C211" s="5" t="s">
        <v>6</v>
      </c>
      <c r="D211" s="5" t="str">
        <f>"吴淑民"</f>
        <v>吴淑民</v>
      </c>
      <c r="E211" s="5" t="str">
        <f t="shared" si="51"/>
        <v>男</v>
      </c>
    </row>
    <row r="212" spans="1:5" ht="30" customHeight="1">
      <c r="A212" s="5">
        <v>210</v>
      </c>
      <c r="B212" s="5" t="str">
        <f>"278220210111093550273"</f>
        <v>278220210111093550273</v>
      </c>
      <c r="C212" s="5" t="s">
        <v>6</v>
      </c>
      <c r="D212" s="5" t="str">
        <f>"梁舒怡"</f>
        <v>梁舒怡</v>
      </c>
      <c r="E212" s="5" t="str">
        <f aca="true" t="shared" si="52" ref="E212:E215">"女"</f>
        <v>女</v>
      </c>
    </row>
    <row r="213" spans="1:5" ht="30" customHeight="1">
      <c r="A213" s="5">
        <v>211</v>
      </c>
      <c r="B213" s="5" t="str">
        <f>"278220210111094248274"</f>
        <v>278220210111094248274</v>
      </c>
      <c r="C213" s="5" t="s">
        <v>6</v>
      </c>
      <c r="D213" s="5" t="str">
        <f>"许悦"</f>
        <v>许悦</v>
      </c>
      <c r="E213" s="5" t="str">
        <f t="shared" si="52"/>
        <v>女</v>
      </c>
    </row>
    <row r="214" spans="1:5" ht="30" customHeight="1">
      <c r="A214" s="5">
        <v>212</v>
      </c>
      <c r="B214" s="5" t="str">
        <f>"278220210111094357275"</f>
        <v>278220210111094357275</v>
      </c>
      <c r="C214" s="5" t="s">
        <v>6</v>
      </c>
      <c r="D214" s="5" t="str">
        <f>"符宇振"</f>
        <v>符宇振</v>
      </c>
      <c r="E214" s="5" t="str">
        <f aca="true" t="shared" si="53" ref="E214:E217">"男"</f>
        <v>男</v>
      </c>
    </row>
    <row r="215" spans="1:5" ht="30" customHeight="1">
      <c r="A215" s="5">
        <v>213</v>
      </c>
      <c r="B215" s="5" t="str">
        <f>"278220210111095602276"</f>
        <v>278220210111095602276</v>
      </c>
      <c r="C215" s="5" t="s">
        <v>6</v>
      </c>
      <c r="D215" s="5" t="str">
        <f>"陈红宇"</f>
        <v>陈红宇</v>
      </c>
      <c r="E215" s="5" t="str">
        <f t="shared" si="52"/>
        <v>女</v>
      </c>
    </row>
    <row r="216" spans="1:5" ht="30" customHeight="1">
      <c r="A216" s="5">
        <v>214</v>
      </c>
      <c r="B216" s="5" t="str">
        <f>"278220210111100522277"</f>
        <v>278220210111100522277</v>
      </c>
      <c r="C216" s="5" t="s">
        <v>6</v>
      </c>
      <c r="D216" s="5" t="str">
        <f>"丁永宇"</f>
        <v>丁永宇</v>
      </c>
      <c r="E216" s="5" t="str">
        <f t="shared" si="53"/>
        <v>男</v>
      </c>
    </row>
    <row r="217" spans="1:5" ht="30" customHeight="1">
      <c r="A217" s="5">
        <v>215</v>
      </c>
      <c r="B217" s="5" t="str">
        <f>"278220210111100724278"</f>
        <v>278220210111100724278</v>
      </c>
      <c r="C217" s="5" t="s">
        <v>6</v>
      </c>
      <c r="D217" s="5" t="str">
        <f>"江青敏"</f>
        <v>江青敏</v>
      </c>
      <c r="E217" s="5" t="str">
        <f t="shared" si="53"/>
        <v>男</v>
      </c>
    </row>
    <row r="218" spans="1:5" ht="30" customHeight="1">
      <c r="A218" s="5">
        <v>216</v>
      </c>
      <c r="B218" s="5" t="str">
        <f>"278220210111100917279"</f>
        <v>278220210111100917279</v>
      </c>
      <c r="C218" s="5" t="s">
        <v>6</v>
      </c>
      <c r="D218" s="5" t="str">
        <f>"谢慧玲"</f>
        <v>谢慧玲</v>
      </c>
      <c r="E218" s="5" t="str">
        <f aca="true" t="shared" si="54" ref="E218:E224">"女"</f>
        <v>女</v>
      </c>
    </row>
    <row r="219" spans="1:5" ht="30" customHeight="1">
      <c r="A219" s="5">
        <v>217</v>
      </c>
      <c r="B219" s="5" t="str">
        <f>"278220210111101437280"</f>
        <v>278220210111101437280</v>
      </c>
      <c r="C219" s="5" t="s">
        <v>6</v>
      </c>
      <c r="D219" s="5" t="str">
        <f>"符海燕"</f>
        <v>符海燕</v>
      </c>
      <c r="E219" s="5" t="str">
        <f t="shared" si="54"/>
        <v>女</v>
      </c>
    </row>
    <row r="220" spans="1:5" ht="30" customHeight="1">
      <c r="A220" s="5">
        <v>218</v>
      </c>
      <c r="B220" s="5" t="str">
        <f>"278220210111102458282"</f>
        <v>278220210111102458282</v>
      </c>
      <c r="C220" s="5" t="s">
        <v>6</v>
      </c>
      <c r="D220" s="5" t="str">
        <f>"周彦"</f>
        <v>周彦</v>
      </c>
      <c r="E220" s="5" t="str">
        <f t="shared" si="54"/>
        <v>女</v>
      </c>
    </row>
    <row r="221" spans="1:5" ht="30" customHeight="1">
      <c r="A221" s="5">
        <v>219</v>
      </c>
      <c r="B221" s="5" t="str">
        <f>"278220210111102827283"</f>
        <v>278220210111102827283</v>
      </c>
      <c r="C221" s="5" t="s">
        <v>6</v>
      </c>
      <c r="D221" s="5" t="str">
        <f>"柯运丹"</f>
        <v>柯运丹</v>
      </c>
      <c r="E221" s="5" t="str">
        <f t="shared" si="54"/>
        <v>女</v>
      </c>
    </row>
    <row r="222" spans="1:5" ht="30" customHeight="1">
      <c r="A222" s="5">
        <v>220</v>
      </c>
      <c r="B222" s="5" t="str">
        <f>"278220210111103336285"</f>
        <v>278220210111103336285</v>
      </c>
      <c r="C222" s="5" t="s">
        <v>6</v>
      </c>
      <c r="D222" s="5" t="str">
        <f>"黄千钦"</f>
        <v>黄千钦</v>
      </c>
      <c r="E222" s="5" t="str">
        <f t="shared" si="54"/>
        <v>女</v>
      </c>
    </row>
    <row r="223" spans="1:5" ht="30" customHeight="1">
      <c r="A223" s="5">
        <v>221</v>
      </c>
      <c r="B223" s="5" t="str">
        <f>"278220210111103529286"</f>
        <v>278220210111103529286</v>
      </c>
      <c r="C223" s="5" t="s">
        <v>6</v>
      </c>
      <c r="D223" s="5" t="str">
        <f>"蒙嘉嘉"</f>
        <v>蒙嘉嘉</v>
      </c>
      <c r="E223" s="5" t="str">
        <f t="shared" si="54"/>
        <v>女</v>
      </c>
    </row>
    <row r="224" spans="1:5" ht="30" customHeight="1">
      <c r="A224" s="5">
        <v>222</v>
      </c>
      <c r="B224" s="5" t="str">
        <f>"278220210111105340290"</f>
        <v>278220210111105340290</v>
      </c>
      <c r="C224" s="5" t="s">
        <v>6</v>
      </c>
      <c r="D224" s="5" t="str">
        <f>"岳萍"</f>
        <v>岳萍</v>
      </c>
      <c r="E224" s="5" t="str">
        <f t="shared" si="54"/>
        <v>女</v>
      </c>
    </row>
    <row r="225" spans="1:5" ht="30" customHeight="1">
      <c r="A225" s="5">
        <v>223</v>
      </c>
      <c r="B225" s="5" t="str">
        <f>"278220210111110219291"</f>
        <v>278220210111110219291</v>
      </c>
      <c r="C225" s="5" t="s">
        <v>6</v>
      </c>
      <c r="D225" s="5" t="str">
        <f>"林唐子"</f>
        <v>林唐子</v>
      </c>
      <c r="E225" s="5" t="str">
        <f aca="true" t="shared" si="55" ref="E225:E228">"男"</f>
        <v>男</v>
      </c>
    </row>
    <row r="226" spans="1:5" ht="30" customHeight="1">
      <c r="A226" s="5">
        <v>224</v>
      </c>
      <c r="B226" s="5" t="str">
        <f>"278220210111112138292"</f>
        <v>278220210111112138292</v>
      </c>
      <c r="C226" s="5" t="s">
        <v>6</v>
      </c>
      <c r="D226" s="5" t="str">
        <f>"杨小燕"</f>
        <v>杨小燕</v>
      </c>
      <c r="E226" s="5" t="str">
        <f aca="true" t="shared" si="56" ref="E226:E231">"女"</f>
        <v>女</v>
      </c>
    </row>
    <row r="227" spans="1:5" ht="30" customHeight="1">
      <c r="A227" s="5">
        <v>225</v>
      </c>
      <c r="B227" s="5" t="str">
        <f>"278220210111112145293"</f>
        <v>278220210111112145293</v>
      </c>
      <c r="C227" s="5" t="s">
        <v>6</v>
      </c>
      <c r="D227" s="5" t="str">
        <f>"刘镇杰"</f>
        <v>刘镇杰</v>
      </c>
      <c r="E227" s="5" t="str">
        <f t="shared" si="55"/>
        <v>男</v>
      </c>
    </row>
    <row r="228" spans="1:5" ht="30" customHeight="1">
      <c r="A228" s="5">
        <v>226</v>
      </c>
      <c r="B228" s="5" t="str">
        <f>"278220210111113431295"</f>
        <v>278220210111113431295</v>
      </c>
      <c r="C228" s="5" t="s">
        <v>6</v>
      </c>
      <c r="D228" s="5" t="str">
        <f>"钟前克"</f>
        <v>钟前克</v>
      </c>
      <c r="E228" s="5" t="str">
        <f t="shared" si="55"/>
        <v>男</v>
      </c>
    </row>
    <row r="229" spans="1:5" ht="30" customHeight="1">
      <c r="A229" s="5">
        <v>227</v>
      </c>
      <c r="B229" s="5" t="str">
        <f>"278220210111115407296"</f>
        <v>278220210111115407296</v>
      </c>
      <c r="C229" s="5" t="s">
        <v>6</v>
      </c>
      <c r="D229" s="5" t="str">
        <f>"董紫静"</f>
        <v>董紫静</v>
      </c>
      <c r="E229" s="5" t="str">
        <f t="shared" si="56"/>
        <v>女</v>
      </c>
    </row>
    <row r="230" spans="1:5" ht="30" customHeight="1">
      <c r="A230" s="5">
        <v>228</v>
      </c>
      <c r="B230" s="5" t="str">
        <f>"278220210111115436298"</f>
        <v>278220210111115436298</v>
      </c>
      <c r="C230" s="5" t="s">
        <v>6</v>
      </c>
      <c r="D230" s="5" t="str">
        <f>"刘妹"</f>
        <v>刘妹</v>
      </c>
      <c r="E230" s="5" t="str">
        <f t="shared" si="56"/>
        <v>女</v>
      </c>
    </row>
    <row r="231" spans="1:5" ht="30" customHeight="1">
      <c r="A231" s="5">
        <v>229</v>
      </c>
      <c r="B231" s="5" t="str">
        <f>"278220210111115555300"</f>
        <v>278220210111115555300</v>
      </c>
      <c r="C231" s="5" t="s">
        <v>6</v>
      </c>
      <c r="D231" s="5" t="str">
        <f>"陈仪"</f>
        <v>陈仪</v>
      </c>
      <c r="E231" s="5" t="str">
        <f t="shared" si="56"/>
        <v>女</v>
      </c>
    </row>
    <row r="232" spans="1:5" ht="30" customHeight="1">
      <c r="A232" s="5">
        <v>230</v>
      </c>
      <c r="B232" s="5" t="str">
        <f>"278220210111120352301"</f>
        <v>278220210111120352301</v>
      </c>
      <c r="C232" s="5" t="s">
        <v>6</v>
      </c>
      <c r="D232" s="5" t="str">
        <f>"赵学伟"</f>
        <v>赵学伟</v>
      </c>
      <c r="E232" s="5" t="str">
        <f aca="true" t="shared" si="57" ref="E232:E235">"男"</f>
        <v>男</v>
      </c>
    </row>
    <row r="233" spans="1:5" ht="30" customHeight="1">
      <c r="A233" s="5">
        <v>231</v>
      </c>
      <c r="B233" s="5" t="str">
        <f>"278220210111120546302"</f>
        <v>278220210111120546302</v>
      </c>
      <c r="C233" s="5" t="s">
        <v>6</v>
      </c>
      <c r="D233" s="5" t="str">
        <f>"黄微"</f>
        <v>黄微</v>
      </c>
      <c r="E233" s="5" t="str">
        <f aca="true" t="shared" si="58" ref="E233:E242">"女"</f>
        <v>女</v>
      </c>
    </row>
    <row r="234" spans="1:5" ht="30" customHeight="1">
      <c r="A234" s="5">
        <v>232</v>
      </c>
      <c r="B234" s="5" t="str">
        <f>"278220210111120743303"</f>
        <v>278220210111120743303</v>
      </c>
      <c r="C234" s="5" t="s">
        <v>6</v>
      </c>
      <c r="D234" s="5" t="str">
        <f>"羊儒林"</f>
        <v>羊儒林</v>
      </c>
      <c r="E234" s="5" t="str">
        <f t="shared" si="57"/>
        <v>男</v>
      </c>
    </row>
    <row r="235" spans="1:5" ht="30" customHeight="1">
      <c r="A235" s="5">
        <v>233</v>
      </c>
      <c r="B235" s="5" t="str">
        <f>"278220210111121431304"</f>
        <v>278220210111121431304</v>
      </c>
      <c r="C235" s="5" t="s">
        <v>6</v>
      </c>
      <c r="D235" s="5" t="str">
        <f>"李厚泽"</f>
        <v>李厚泽</v>
      </c>
      <c r="E235" s="5" t="str">
        <f t="shared" si="57"/>
        <v>男</v>
      </c>
    </row>
    <row r="236" spans="1:5" ht="30" customHeight="1">
      <c r="A236" s="5">
        <v>234</v>
      </c>
      <c r="B236" s="5" t="str">
        <f>"278220210111122127305"</f>
        <v>278220210111122127305</v>
      </c>
      <c r="C236" s="5" t="s">
        <v>6</v>
      </c>
      <c r="D236" s="5" t="str">
        <f>"戴梨云"</f>
        <v>戴梨云</v>
      </c>
      <c r="E236" s="5" t="str">
        <f t="shared" si="58"/>
        <v>女</v>
      </c>
    </row>
    <row r="237" spans="1:5" ht="30" customHeight="1">
      <c r="A237" s="5">
        <v>235</v>
      </c>
      <c r="B237" s="5" t="str">
        <f>"278220210111125159310"</f>
        <v>278220210111125159310</v>
      </c>
      <c r="C237" s="5" t="s">
        <v>6</v>
      </c>
      <c r="D237" s="5" t="str">
        <f>"王琴"</f>
        <v>王琴</v>
      </c>
      <c r="E237" s="5" t="str">
        <f t="shared" si="58"/>
        <v>女</v>
      </c>
    </row>
    <row r="238" spans="1:5" ht="30" customHeight="1">
      <c r="A238" s="5">
        <v>236</v>
      </c>
      <c r="B238" s="5" t="str">
        <f>"278220210111125329311"</f>
        <v>278220210111125329311</v>
      </c>
      <c r="C238" s="5" t="s">
        <v>6</v>
      </c>
      <c r="D238" s="5" t="str">
        <f>"吴琼芳"</f>
        <v>吴琼芳</v>
      </c>
      <c r="E238" s="5" t="str">
        <f t="shared" si="58"/>
        <v>女</v>
      </c>
    </row>
    <row r="239" spans="1:5" ht="30" customHeight="1">
      <c r="A239" s="5">
        <v>237</v>
      </c>
      <c r="B239" s="5" t="str">
        <f>"278220210111125622312"</f>
        <v>278220210111125622312</v>
      </c>
      <c r="C239" s="5" t="s">
        <v>6</v>
      </c>
      <c r="D239" s="5" t="str">
        <f>"刘金莲"</f>
        <v>刘金莲</v>
      </c>
      <c r="E239" s="5" t="str">
        <f t="shared" si="58"/>
        <v>女</v>
      </c>
    </row>
    <row r="240" spans="1:5" ht="30" customHeight="1">
      <c r="A240" s="5">
        <v>238</v>
      </c>
      <c r="B240" s="5" t="str">
        <f>"278220210111130847313"</f>
        <v>278220210111130847313</v>
      </c>
      <c r="C240" s="5" t="s">
        <v>6</v>
      </c>
      <c r="D240" s="5" t="str">
        <f>"冯滟晶"</f>
        <v>冯滟晶</v>
      </c>
      <c r="E240" s="5" t="str">
        <f t="shared" si="58"/>
        <v>女</v>
      </c>
    </row>
    <row r="241" spans="1:5" ht="30" customHeight="1">
      <c r="A241" s="5">
        <v>239</v>
      </c>
      <c r="B241" s="5" t="str">
        <f>"278220210111131016314"</f>
        <v>278220210111131016314</v>
      </c>
      <c r="C241" s="5" t="s">
        <v>6</v>
      </c>
      <c r="D241" s="5" t="str">
        <f>"王彩丹"</f>
        <v>王彩丹</v>
      </c>
      <c r="E241" s="5" t="str">
        <f t="shared" si="58"/>
        <v>女</v>
      </c>
    </row>
    <row r="242" spans="1:5" ht="30" customHeight="1">
      <c r="A242" s="5">
        <v>240</v>
      </c>
      <c r="B242" s="5" t="str">
        <f>"278220210111133030315"</f>
        <v>278220210111133030315</v>
      </c>
      <c r="C242" s="5" t="s">
        <v>6</v>
      </c>
      <c r="D242" s="5" t="str">
        <f>"李萍"</f>
        <v>李萍</v>
      </c>
      <c r="E242" s="5" t="str">
        <f t="shared" si="58"/>
        <v>女</v>
      </c>
    </row>
    <row r="243" spans="1:5" ht="30" customHeight="1">
      <c r="A243" s="5">
        <v>241</v>
      </c>
      <c r="B243" s="5" t="str">
        <f>"278220210111133209316"</f>
        <v>278220210111133209316</v>
      </c>
      <c r="C243" s="5" t="s">
        <v>6</v>
      </c>
      <c r="D243" s="5" t="str">
        <f>"陈华宇"</f>
        <v>陈华宇</v>
      </c>
      <c r="E243" s="5" t="str">
        <f aca="true" t="shared" si="59" ref="E243:E245">"男"</f>
        <v>男</v>
      </c>
    </row>
    <row r="244" spans="1:5" ht="30" customHeight="1">
      <c r="A244" s="5">
        <v>242</v>
      </c>
      <c r="B244" s="5" t="str">
        <f>"278220210111134449317"</f>
        <v>278220210111134449317</v>
      </c>
      <c r="C244" s="5" t="s">
        <v>6</v>
      </c>
      <c r="D244" s="5" t="str">
        <f>"陈正杰"</f>
        <v>陈正杰</v>
      </c>
      <c r="E244" s="5" t="str">
        <f t="shared" si="59"/>
        <v>男</v>
      </c>
    </row>
    <row r="245" spans="1:5" ht="30" customHeight="1">
      <c r="A245" s="5">
        <v>243</v>
      </c>
      <c r="B245" s="5" t="str">
        <f>"278220210111135504318"</f>
        <v>278220210111135504318</v>
      </c>
      <c r="C245" s="5" t="s">
        <v>6</v>
      </c>
      <c r="D245" s="5" t="str">
        <f>"连一鸣"</f>
        <v>连一鸣</v>
      </c>
      <c r="E245" s="5" t="str">
        <f t="shared" si="59"/>
        <v>男</v>
      </c>
    </row>
    <row r="246" spans="1:5" ht="30" customHeight="1">
      <c r="A246" s="5">
        <v>244</v>
      </c>
      <c r="B246" s="5" t="str">
        <f>"278220210111140404319"</f>
        <v>278220210111140404319</v>
      </c>
      <c r="C246" s="5" t="s">
        <v>6</v>
      </c>
      <c r="D246" s="5" t="str">
        <f>"吴艳娟"</f>
        <v>吴艳娟</v>
      </c>
      <c r="E246" s="5" t="str">
        <f aca="true" t="shared" si="60" ref="E246:E248">"女"</f>
        <v>女</v>
      </c>
    </row>
    <row r="247" spans="1:5" ht="30" customHeight="1">
      <c r="A247" s="5">
        <v>245</v>
      </c>
      <c r="B247" s="5" t="str">
        <f>"278220210111140958320"</f>
        <v>278220210111140958320</v>
      </c>
      <c r="C247" s="5" t="s">
        <v>6</v>
      </c>
      <c r="D247" s="5" t="str">
        <f>"黄怡"</f>
        <v>黄怡</v>
      </c>
      <c r="E247" s="5" t="str">
        <f t="shared" si="60"/>
        <v>女</v>
      </c>
    </row>
    <row r="248" spans="1:5" ht="30" customHeight="1">
      <c r="A248" s="5">
        <v>246</v>
      </c>
      <c r="B248" s="5" t="str">
        <f>"278220210111143828323"</f>
        <v>278220210111143828323</v>
      </c>
      <c r="C248" s="5" t="s">
        <v>6</v>
      </c>
      <c r="D248" s="5" t="str">
        <f>"周米姿"</f>
        <v>周米姿</v>
      </c>
      <c r="E248" s="5" t="str">
        <f t="shared" si="60"/>
        <v>女</v>
      </c>
    </row>
    <row r="249" spans="1:5" ht="30" customHeight="1">
      <c r="A249" s="5">
        <v>247</v>
      </c>
      <c r="B249" s="5" t="str">
        <f>"278220210111144402324"</f>
        <v>278220210111144402324</v>
      </c>
      <c r="C249" s="5" t="s">
        <v>6</v>
      </c>
      <c r="D249" s="5" t="str">
        <f>"王广怀"</f>
        <v>王广怀</v>
      </c>
      <c r="E249" s="5" t="str">
        <f aca="true" t="shared" si="61" ref="E249:E252">"男"</f>
        <v>男</v>
      </c>
    </row>
    <row r="250" spans="1:5" ht="30" customHeight="1">
      <c r="A250" s="5">
        <v>248</v>
      </c>
      <c r="B250" s="5" t="str">
        <f>"278220210111144603325"</f>
        <v>278220210111144603325</v>
      </c>
      <c r="C250" s="5" t="s">
        <v>6</v>
      </c>
      <c r="D250" s="5" t="str">
        <f>"吴桥华"</f>
        <v>吴桥华</v>
      </c>
      <c r="E250" s="5" t="str">
        <f t="shared" si="61"/>
        <v>男</v>
      </c>
    </row>
    <row r="251" spans="1:5" ht="30" customHeight="1">
      <c r="A251" s="5">
        <v>249</v>
      </c>
      <c r="B251" s="5" t="str">
        <f>"278220210111145510326"</f>
        <v>278220210111145510326</v>
      </c>
      <c r="C251" s="5" t="s">
        <v>6</v>
      </c>
      <c r="D251" s="5" t="str">
        <f>"邓南弟"</f>
        <v>邓南弟</v>
      </c>
      <c r="E251" s="5" t="str">
        <f t="shared" si="61"/>
        <v>男</v>
      </c>
    </row>
    <row r="252" spans="1:5" ht="30" customHeight="1">
      <c r="A252" s="5">
        <v>250</v>
      </c>
      <c r="B252" s="5" t="str">
        <f>"278220210111150221327"</f>
        <v>278220210111150221327</v>
      </c>
      <c r="C252" s="5" t="s">
        <v>6</v>
      </c>
      <c r="D252" s="5" t="str">
        <f>"陈麒云"</f>
        <v>陈麒云</v>
      </c>
      <c r="E252" s="5" t="str">
        <f t="shared" si="61"/>
        <v>男</v>
      </c>
    </row>
    <row r="253" spans="1:5" ht="30" customHeight="1">
      <c r="A253" s="5">
        <v>251</v>
      </c>
      <c r="B253" s="5" t="str">
        <f>"278220210111150229328"</f>
        <v>278220210111150229328</v>
      </c>
      <c r="C253" s="5" t="s">
        <v>6</v>
      </c>
      <c r="D253" s="5" t="str">
        <f>"陈贵"</f>
        <v>陈贵</v>
      </c>
      <c r="E253" s="5" t="str">
        <f aca="true" t="shared" si="62" ref="E253:E255">"女"</f>
        <v>女</v>
      </c>
    </row>
    <row r="254" spans="1:5" ht="30" customHeight="1">
      <c r="A254" s="5">
        <v>252</v>
      </c>
      <c r="B254" s="5" t="str">
        <f>"278220210111150359329"</f>
        <v>278220210111150359329</v>
      </c>
      <c r="C254" s="5" t="s">
        <v>6</v>
      </c>
      <c r="D254" s="5" t="str">
        <f>"李文婷"</f>
        <v>李文婷</v>
      </c>
      <c r="E254" s="5" t="str">
        <f t="shared" si="62"/>
        <v>女</v>
      </c>
    </row>
    <row r="255" spans="1:5" ht="30" customHeight="1">
      <c r="A255" s="5">
        <v>253</v>
      </c>
      <c r="B255" s="5" t="str">
        <f>"278220210111151558330"</f>
        <v>278220210111151558330</v>
      </c>
      <c r="C255" s="5" t="s">
        <v>6</v>
      </c>
      <c r="D255" s="5" t="str">
        <f>"李晓玲"</f>
        <v>李晓玲</v>
      </c>
      <c r="E255" s="5" t="str">
        <f t="shared" si="62"/>
        <v>女</v>
      </c>
    </row>
    <row r="256" spans="1:5" ht="30" customHeight="1">
      <c r="A256" s="5">
        <v>254</v>
      </c>
      <c r="B256" s="5" t="str">
        <f>"278220210111154014333"</f>
        <v>278220210111154014333</v>
      </c>
      <c r="C256" s="5" t="s">
        <v>6</v>
      </c>
      <c r="D256" s="5" t="str">
        <f>"林先照"</f>
        <v>林先照</v>
      </c>
      <c r="E256" s="5" t="str">
        <f aca="true" t="shared" si="63" ref="E256:E261">"男"</f>
        <v>男</v>
      </c>
    </row>
    <row r="257" spans="1:5" ht="30" customHeight="1">
      <c r="A257" s="5">
        <v>255</v>
      </c>
      <c r="B257" s="5" t="str">
        <f>"278220210111155141334"</f>
        <v>278220210111155141334</v>
      </c>
      <c r="C257" s="5" t="s">
        <v>6</v>
      </c>
      <c r="D257" s="5" t="str">
        <f>"张倚"</f>
        <v>张倚</v>
      </c>
      <c r="E257" s="5" t="str">
        <f>"女"</f>
        <v>女</v>
      </c>
    </row>
    <row r="258" spans="1:5" ht="30" customHeight="1">
      <c r="A258" s="5">
        <v>256</v>
      </c>
      <c r="B258" s="5" t="str">
        <f>"278220210111155229335"</f>
        <v>278220210111155229335</v>
      </c>
      <c r="C258" s="5" t="s">
        <v>6</v>
      </c>
      <c r="D258" s="5" t="str">
        <f>"唐海宽"</f>
        <v>唐海宽</v>
      </c>
      <c r="E258" s="5" t="str">
        <f t="shared" si="63"/>
        <v>男</v>
      </c>
    </row>
    <row r="259" spans="1:5" ht="30" customHeight="1">
      <c r="A259" s="5">
        <v>257</v>
      </c>
      <c r="B259" s="5" t="str">
        <f>"278220210111160419336"</f>
        <v>278220210111160419336</v>
      </c>
      <c r="C259" s="5" t="s">
        <v>6</v>
      </c>
      <c r="D259" s="5" t="str">
        <f>"林泽豪"</f>
        <v>林泽豪</v>
      </c>
      <c r="E259" s="5" t="str">
        <f t="shared" si="63"/>
        <v>男</v>
      </c>
    </row>
    <row r="260" spans="1:5" ht="30" customHeight="1">
      <c r="A260" s="5">
        <v>258</v>
      </c>
      <c r="B260" s="5" t="str">
        <f>"278220210111160645337"</f>
        <v>278220210111160645337</v>
      </c>
      <c r="C260" s="5" t="s">
        <v>6</v>
      </c>
      <c r="D260" s="5" t="str">
        <f>"谢海聪"</f>
        <v>谢海聪</v>
      </c>
      <c r="E260" s="5" t="str">
        <f t="shared" si="63"/>
        <v>男</v>
      </c>
    </row>
    <row r="261" spans="1:5" ht="30" customHeight="1">
      <c r="A261" s="5">
        <v>259</v>
      </c>
      <c r="B261" s="5" t="str">
        <f>"278220210111163356338"</f>
        <v>278220210111163356338</v>
      </c>
      <c r="C261" s="5" t="s">
        <v>6</v>
      </c>
      <c r="D261" s="5" t="str">
        <f>"李帝伟"</f>
        <v>李帝伟</v>
      </c>
      <c r="E261" s="5" t="str">
        <f t="shared" si="63"/>
        <v>男</v>
      </c>
    </row>
    <row r="262" spans="1:5" ht="30" customHeight="1">
      <c r="A262" s="5">
        <v>260</v>
      </c>
      <c r="B262" s="5" t="str">
        <f>"278220210111163357339"</f>
        <v>278220210111163357339</v>
      </c>
      <c r="C262" s="5" t="s">
        <v>6</v>
      </c>
      <c r="D262" s="5" t="str">
        <f>"王雪旻"</f>
        <v>王雪旻</v>
      </c>
      <c r="E262" s="5" t="str">
        <f aca="true" t="shared" si="64" ref="E262:E268">"女"</f>
        <v>女</v>
      </c>
    </row>
    <row r="263" spans="1:5" ht="30" customHeight="1">
      <c r="A263" s="5">
        <v>261</v>
      </c>
      <c r="B263" s="5" t="str">
        <f>"278220210111163847340"</f>
        <v>278220210111163847340</v>
      </c>
      <c r="C263" s="5" t="s">
        <v>6</v>
      </c>
      <c r="D263" s="5" t="str">
        <f>"张修豪"</f>
        <v>张修豪</v>
      </c>
      <c r="E263" s="5" t="str">
        <f>"男"</f>
        <v>男</v>
      </c>
    </row>
    <row r="264" spans="1:5" ht="30" customHeight="1">
      <c r="A264" s="5">
        <v>262</v>
      </c>
      <c r="B264" s="5" t="str">
        <f>"278220210111165427343"</f>
        <v>278220210111165427343</v>
      </c>
      <c r="C264" s="5" t="s">
        <v>6</v>
      </c>
      <c r="D264" s="5" t="str">
        <f>"陈家鹏"</f>
        <v>陈家鹏</v>
      </c>
      <c r="E264" s="5" t="str">
        <f>"男"</f>
        <v>男</v>
      </c>
    </row>
    <row r="265" spans="1:5" ht="30" customHeight="1">
      <c r="A265" s="5">
        <v>263</v>
      </c>
      <c r="B265" s="5" t="str">
        <f>"278220210111170126344"</f>
        <v>278220210111170126344</v>
      </c>
      <c r="C265" s="5" t="s">
        <v>6</v>
      </c>
      <c r="D265" s="5" t="str">
        <f>"陈珊珊"</f>
        <v>陈珊珊</v>
      </c>
      <c r="E265" s="5" t="str">
        <f t="shared" si="64"/>
        <v>女</v>
      </c>
    </row>
    <row r="266" spans="1:5" ht="30" customHeight="1">
      <c r="A266" s="5">
        <v>264</v>
      </c>
      <c r="B266" s="5" t="str">
        <f>"278220210111170940345"</f>
        <v>278220210111170940345</v>
      </c>
      <c r="C266" s="5" t="s">
        <v>6</v>
      </c>
      <c r="D266" s="5" t="str">
        <f>"王宏妍"</f>
        <v>王宏妍</v>
      </c>
      <c r="E266" s="5" t="str">
        <f t="shared" si="64"/>
        <v>女</v>
      </c>
    </row>
    <row r="267" spans="1:5" ht="30" customHeight="1">
      <c r="A267" s="5">
        <v>265</v>
      </c>
      <c r="B267" s="5" t="str">
        <f>"278220210111171112346"</f>
        <v>278220210111171112346</v>
      </c>
      <c r="C267" s="5" t="s">
        <v>6</v>
      </c>
      <c r="D267" s="5" t="str">
        <f>"吴钰章"</f>
        <v>吴钰章</v>
      </c>
      <c r="E267" s="5" t="str">
        <f t="shared" si="64"/>
        <v>女</v>
      </c>
    </row>
    <row r="268" spans="1:5" ht="30" customHeight="1">
      <c r="A268" s="5">
        <v>266</v>
      </c>
      <c r="B268" s="5" t="str">
        <f>"278220210111172125347"</f>
        <v>278220210111172125347</v>
      </c>
      <c r="C268" s="5" t="s">
        <v>6</v>
      </c>
      <c r="D268" s="5" t="str">
        <f>"何俏"</f>
        <v>何俏</v>
      </c>
      <c r="E268" s="5" t="str">
        <f t="shared" si="64"/>
        <v>女</v>
      </c>
    </row>
    <row r="269" spans="1:5" ht="30" customHeight="1">
      <c r="A269" s="5">
        <v>267</v>
      </c>
      <c r="B269" s="5" t="str">
        <f>"278220210111173446349"</f>
        <v>278220210111173446349</v>
      </c>
      <c r="C269" s="5" t="s">
        <v>6</v>
      </c>
      <c r="D269" s="5" t="str">
        <f>"王必生"</f>
        <v>王必生</v>
      </c>
      <c r="E269" s="5" t="str">
        <f aca="true" t="shared" si="65" ref="E269:E272">"男"</f>
        <v>男</v>
      </c>
    </row>
    <row r="270" spans="1:5" ht="30" customHeight="1">
      <c r="A270" s="5">
        <v>268</v>
      </c>
      <c r="B270" s="5" t="str">
        <f>"278220210111173730350"</f>
        <v>278220210111173730350</v>
      </c>
      <c r="C270" s="5" t="s">
        <v>6</v>
      </c>
      <c r="D270" s="5" t="str">
        <f>"李学涛"</f>
        <v>李学涛</v>
      </c>
      <c r="E270" s="5" t="str">
        <f t="shared" si="65"/>
        <v>男</v>
      </c>
    </row>
    <row r="271" spans="1:5" ht="30" customHeight="1">
      <c r="A271" s="5">
        <v>269</v>
      </c>
      <c r="B271" s="5" t="str">
        <f>"278220210111174146351"</f>
        <v>278220210111174146351</v>
      </c>
      <c r="C271" s="5" t="s">
        <v>6</v>
      </c>
      <c r="D271" s="5" t="str">
        <f>"陈举"</f>
        <v>陈举</v>
      </c>
      <c r="E271" s="5" t="str">
        <f t="shared" si="65"/>
        <v>男</v>
      </c>
    </row>
    <row r="272" spans="1:5" ht="30" customHeight="1">
      <c r="A272" s="5">
        <v>270</v>
      </c>
      <c r="B272" s="5" t="str">
        <f>"278220210111175811352"</f>
        <v>278220210111175811352</v>
      </c>
      <c r="C272" s="5" t="s">
        <v>6</v>
      </c>
      <c r="D272" s="5" t="str">
        <f>"廖克博"</f>
        <v>廖克博</v>
      </c>
      <c r="E272" s="5" t="str">
        <f t="shared" si="65"/>
        <v>男</v>
      </c>
    </row>
    <row r="273" spans="1:5" ht="30" customHeight="1">
      <c r="A273" s="5">
        <v>271</v>
      </c>
      <c r="B273" s="5" t="str">
        <f>"278220210111180754354"</f>
        <v>278220210111180754354</v>
      </c>
      <c r="C273" s="5" t="s">
        <v>6</v>
      </c>
      <c r="D273" s="5" t="str">
        <f>"冯雯"</f>
        <v>冯雯</v>
      </c>
      <c r="E273" s="5" t="str">
        <f aca="true" t="shared" si="66" ref="E273:E277">"女"</f>
        <v>女</v>
      </c>
    </row>
    <row r="274" spans="1:5" ht="30" customHeight="1">
      <c r="A274" s="5">
        <v>272</v>
      </c>
      <c r="B274" s="5" t="str">
        <f>"278220210111184239356"</f>
        <v>278220210111184239356</v>
      </c>
      <c r="C274" s="5" t="s">
        <v>6</v>
      </c>
      <c r="D274" s="5" t="str">
        <f>"孙婉宁"</f>
        <v>孙婉宁</v>
      </c>
      <c r="E274" s="5" t="str">
        <f t="shared" si="66"/>
        <v>女</v>
      </c>
    </row>
    <row r="275" spans="1:5" ht="30" customHeight="1">
      <c r="A275" s="5">
        <v>273</v>
      </c>
      <c r="B275" s="5" t="str">
        <f>"278220210111184404357"</f>
        <v>278220210111184404357</v>
      </c>
      <c r="C275" s="5" t="s">
        <v>6</v>
      </c>
      <c r="D275" s="5" t="str">
        <f>"符秀坤"</f>
        <v>符秀坤</v>
      </c>
      <c r="E275" s="5" t="str">
        <f t="shared" si="66"/>
        <v>女</v>
      </c>
    </row>
    <row r="276" spans="1:5" ht="30" customHeight="1">
      <c r="A276" s="5">
        <v>274</v>
      </c>
      <c r="B276" s="5" t="str">
        <f>"278220210111190931358"</f>
        <v>278220210111190931358</v>
      </c>
      <c r="C276" s="5" t="s">
        <v>6</v>
      </c>
      <c r="D276" s="5" t="str">
        <f>"符琪"</f>
        <v>符琪</v>
      </c>
      <c r="E276" s="5" t="str">
        <f t="shared" si="66"/>
        <v>女</v>
      </c>
    </row>
    <row r="277" spans="1:5" ht="30" customHeight="1">
      <c r="A277" s="5">
        <v>275</v>
      </c>
      <c r="B277" s="5" t="str">
        <f>"278220210111191602359"</f>
        <v>278220210111191602359</v>
      </c>
      <c r="C277" s="5" t="s">
        <v>6</v>
      </c>
      <c r="D277" s="5" t="str">
        <f>"谭保美"</f>
        <v>谭保美</v>
      </c>
      <c r="E277" s="5" t="str">
        <f t="shared" si="66"/>
        <v>女</v>
      </c>
    </row>
    <row r="278" spans="1:5" ht="30" customHeight="1">
      <c r="A278" s="5">
        <v>276</v>
      </c>
      <c r="B278" s="5" t="str">
        <f>"278220210111195052363"</f>
        <v>278220210111195052363</v>
      </c>
      <c r="C278" s="5" t="s">
        <v>6</v>
      </c>
      <c r="D278" s="5" t="str">
        <f>"王振松"</f>
        <v>王振松</v>
      </c>
      <c r="E278" s="5" t="str">
        <f aca="true" t="shared" si="67" ref="E278:E285">"男"</f>
        <v>男</v>
      </c>
    </row>
    <row r="279" spans="1:5" ht="30" customHeight="1">
      <c r="A279" s="5">
        <v>277</v>
      </c>
      <c r="B279" s="5" t="str">
        <f>"278220210111200245364"</f>
        <v>278220210111200245364</v>
      </c>
      <c r="C279" s="5" t="s">
        <v>6</v>
      </c>
      <c r="D279" s="5" t="str">
        <f>"刘沙"</f>
        <v>刘沙</v>
      </c>
      <c r="E279" s="5" t="str">
        <f t="shared" si="67"/>
        <v>男</v>
      </c>
    </row>
    <row r="280" spans="1:5" ht="30" customHeight="1">
      <c r="A280" s="5">
        <v>278</v>
      </c>
      <c r="B280" s="5" t="str">
        <f>"278220210111201810365"</f>
        <v>278220210111201810365</v>
      </c>
      <c r="C280" s="5" t="s">
        <v>6</v>
      </c>
      <c r="D280" s="5" t="str">
        <f>"李姣"</f>
        <v>李姣</v>
      </c>
      <c r="E280" s="5" t="str">
        <f>"女"</f>
        <v>女</v>
      </c>
    </row>
    <row r="281" spans="1:5" ht="30" customHeight="1">
      <c r="A281" s="5">
        <v>279</v>
      </c>
      <c r="B281" s="5" t="str">
        <f>"278220210111205640367"</f>
        <v>278220210111205640367</v>
      </c>
      <c r="C281" s="5" t="s">
        <v>6</v>
      </c>
      <c r="D281" s="5" t="str">
        <f>"杨端萍"</f>
        <v>杨端萍</v>
      </c>
      <c r="E281" s="5" t="str">
        <f>"女"</f>
        <v>女</v>
      </c>
    </row>
    <row r="282" spans="1:5" ht="30" customHeight="1">
      <c r="A282" s="5">
        <v>280</v>
      </c>
      <c r="B282" s="5" t="str">
        <f>"278220210111213113373"</f>
        <v>278220210111213113373</v>
      </c>
      <c r="C282" s="5" t="s">
        <v>6</v>
      </c>
      <c r="D282" s="5" t="str">
        <f>"林道果"</f>
        <v>林道果</v>
      </c>
      <c r="E282" s="5" t="str">
        <f t="shared" si="67"/>
        <v>男</v>
      </c>
    </row>
    <row r="283" spans="1:5" ht="30" customHeight="1">
      <c r="A283" s="5">
        <v>281</v>
      </c>
      <c r="B283" s="5" t="str">
        <f>"278220210111213822375"</f>
        <v>278220210111213822375</v>
      </c>
      <c r="C283" s="5" t="s">
        <v>6</v>
      </c>
      <c r="D283" s="5" t="str">
        <f>"江俞尧"</f>
        <v>江俞尧</v>
      </c>
      <c r="E283" s="5" t="str">
        <f t="shared" si="67"/>
        <v>男</v>
      </c>
    </row>
    <row r="284" spans="1:5" ht="30" customHeight="1">
      <c r="A284" s="5">
        <v>282</v>
      </c>
      <c r="B284" s="5" t="str">
        <f>"278220210111213848376"</f>
        <v>278220210111213848376</v>
      </c>
      <c r="C284" s="5" t="s">
        <v>6</v>
      </c>
      <c r="D284" s="5" t="str">
        <f>"邓小亮"</f>
        <v>邓小亮</v>
      </c>
      <c r="E284" s="5" t="str">
        <f t="shared" si="67"/>
        <v>男</v>
      </c>
    </row>
    <row r="285" spans="1:5" ht="30" customHeight="1">
      <c r="A285" s="5">
        <v>283</v>
      </c>
      <c r="B285" s="5" t="str">
        <f>"278220210111220328378"</f>
        <v>278220210111220328378</v>
      </c>
      <c r="C285" s="5" t="s">
        <v>6</v>
      </c>
      <c r="D285" s="5" t="str">
        <f>"王语誉"</f>
        <v>王语誉</v>
      </c>
      <c r="E285" s="5" t="str">
        <f t="shared" si="67"/>
        <v>男</v>
      </c>
    </row>
    <row r="286" spans="1:5" ht="30" customHeight="1">
      <c r="A286" s="5">
        <v>284</v>
      </c>
      <c r="B286" s="5" t="str">
        <f>"278220210111222217380"</f>
        <v>278220210111222217380</v>
      </c>
      <c r="C286" s="5" t="s">
        <v>6</v>
      </c>
      <c r="D286" s="5" t="str">
        <f>"袁艳敏"</f>
        <v>袁艳敏</v>
      </c>
      <c r="E286" s="5" t="str">
        <f aca="true" t="shared" si="68" ref="E286:E289">"女"</f>
        <v>女</v>
      </c>
    </row>
    <row r="287" spans="1:5" ht="30" customHeight="1">
      <c r="A287" s="5">
        <v>285</v>
      </c>
      <c r="B287" s="5" t="str">
        <f>"278220210111223002381"</f>
        <v>278220210111223002381</v>
      </c>
      <c r="C287" s="5" t="s">
        <v>6</v>
      </c>
      <c r="D287" s="5" t="str">
        <f>"王海姑"</f>
        <v>王海姑</v>
      </c>
      <c r="E287" s="5" t="str">
        <f t="shared" si="68"/>
        <v>女</v>
      </c>
    </row>
    <row r="288" spans="1:5" ht="30" customHeight="1">
      <c r="A288" s="5">
        <v>286</v>
      </c>
      <c r="B288" s="5" t="str">
        <f>"278220210111224735382"</f>
        <v>278220210111224735382</v>
      </c>
      <c r="C288" s="5" t="s">
        <v>6</v>
      </c>
      <c r="D288" s="5" t="str">
        <f>"张运锋"</f>
        <v>张运锋</v>
      </c>
      <c r="E288" s="5" t="str">
        <f aca="true" t="shared" si="69" ref="E288:E292">"男"</f>
        <v>男</v>
      </c>
    </row>
    <row r="289" spans="1:5" ht="30" customHeight="1">
      <c r="A289" s="5">
        <v>287</v>
      </c>
      <c r="B289" s="5" t="str">
        <f>"278220210111233534383"</f>
        <v>278220210111233534383</v>
      </c>
      <c r="C289" s="5" t="s">
        <v>6</v>
      </c>
      <c r="D289" s="5" t="str">
        <f>"周珏"</f>
        <v>周珏</v>
      </c>
      <c r="E289" s="5" t="str">
        <f t="shared" si="68"/>
        <v>女</v>
      </c>
    </row>
    <row r="290" spans="1:5" ht="30" customHeight="1">
      <c r="A290" s="5">
        <v>288</v>
      </c>
      <c r="B290" s="5" t="str">
        <f>"278220210112000353384"</f>
        <v>278220210112000353384</v>
      </c>
      <c r="C290" s="5" t="s">
        <v>6</v>
      </c>
      <c r="D290" s="5" t="str">
        <f>"林先华"</f>
        <v>林先华</v>
      </c>
      <c r="E290" s="5" t="str">
        <f t="shared" si="69"/>
        <v>男</v>
      </c>
    </row>
    <row r="291" spans="1:5" ht="30" customHeight="1">
      <c r="A291" s="5">
        <v>289</v>
      </c>
      <c r="B291" s="5" t="str">
        <f>"278220210112003427386"</f>
        <v>278220210112003427386</v>
      </c>
      <c r="C291" s="5" t="s">
        <v>6</v>
      </c>
      <c r="D291" s="5" t="str">
        <f>"周晓杰"</f>
        <v>周晓杰</v>
      </c>
      <c r="E291" s="5" t="str">
        <f t="shared" si="69"/>
        <v>男</v>
      </c>
    </row>
    <row r="292" spans="1:5" ht="30" customHeight="1">
      <c r="A292" s="5">
        <v>290</v>
      </c>
      <c r="B292" s="5" t="str">
        <f>"278220210112033940387"</f>
        <v>278220210112033940387</v>
      </c>
      <c r="C292" s="5" t="s">
        <v>6</v>
      </c>
      <c r="D292" s="5" t="str">
        <f>"吴翀"</f>
        <v>吴翀</v>
      </c>
      <c r="E292" s="5" t="str">
        <f t="shared" si="69"/>
        <v>男</v>
      </c>
    </row>
    <row r="293" spans="1:5" ht="30" customHeight="1">
      <c r="A293" s="5">
        <v>291</v>
      </c>
      <c r="B293" s="5" t="str">
        <f>"278220210112053237388"</f>
        <v>278220210112053237388</v>
      </c>
      <c r="C293" s="5" t="s">
        <v>6</v>
      </c>
      <c r="D293" s="5" t="str">
        <f>"李玲玲"</f>
        <v>李玲玲</v>
      </c>
      <c r="E293" s="5" t="str">
        <f aca="true" t="shared" si="70" ref="E293:E298">"女"</f>
        <v>女</v>
      </c>
    </row>
    <row r="294" spans="1:5" ht="30" customHeight="1">
      <c r="A294" s="5">
        <v>292</v>
      </c>
      <c r="B294" s="5" t="str">
        <f>"278220210112084547389"</f>
        <v>278220210112084547389</v>
      </c>
      <c r="C294" s="5" t="s">
        <v>6</v>
      </c>
      <c r="D294" s="5" t="str">
        <f>"甘冠宇"</f>
        <v>甘冠宇</v>
      </c>
      <c r="E294" s="5" t="str">
        <f>"男"</f>
        <v>男</v>
      </c>
    </row>
    <row r="295" spans="1:5" ht="30" customHeight="1">
      <c r="A295" s="5">
        <v>293</v>
      </c>
      <c r="B295" s="5" t="str">
        <f>"278220210112085235390"</f>
        <v>278220210112085235390</v>
      </c>
      <c r="C295" s="5" t="s">
        <v>6</v>
      </c>
      <c r="D295" s="5" t="str">
        <f>"王紫萍"</f>
        <v>王紫萍</v>
      </c>
      <c r="E295" s="5" t="str">
        <f t="shared" si="70"/>
        <v>女</v>
      </c>
    </row>
    <row r="296" spans="1:5" ht="30" customHeight="1">
      <c r="A296" s="5">
        <v>294</v>
      </c>
      <c r="B296" s="5" t="str">
        <f>"278220210112085457391"</f>
        <v>278220210112085457391</v>
      </c>
      <c r="C296" s="5" t="s">
        <v>6</v>
      </c>
      <c r="D296" s="5" t="str">
        <f>"王珍珍"</f>
        <v>王珍珍</v>
      </c>
      <c r="E296" s="5" t="str">
        <f t="shared" si="70"/>
        <v>女</v>
      </c>
    </row>
    <row r="297" spans="1:5" ht="30" customHeight="1">
      <c r="A297" s="5">
        <v>295</v>
      </c>
      <c r="B297" s="5" t="str">
        <f>"278220210112090445392"</f>
        <v>278220210112090445392</v>
      </c>
      <c r="C297" s="5" t="s">
        <v>6</v>
      </c>
      <c r="D297" s="5" t="str">
        <f>"翁桂莹"</f>
        <v>翁桂莹</v>
      </c>
      <c r="E297" s="5" t="str">
        <f t="shared" si="70"/>
        <v>女</v>
      </c>
    </row>
    <row r="298" spans="1:5" ht="30" customHeight="1">
      <c r="A298" s="5">
        <v>296</v>
      </c>
      <c r="B298" s="5" t="str">
        <f>"278220210112093535394"</f>
        <v>278220210112093535394</v>
      </c>
      <c r="C298" s="5" t="s">
        <v>6</v>
      </c>
      <c r="D298" s="5" t="str">
        <f>"林嘉欣"</f>
        <v>林嘉欣</v>
      </c>
      <c r="E298" s="5" t="str">
        <f t="shared" si="70"/>
        <v>女</v>
      </c>
    </row>
    <row r="299" spans="1:5" ht="30" customHeight="1">
      <c r="A299" s="5">
        <v>297</v>
      </c>
      <c r="B299" s="5" t="str">
        <f>"278220210112094535395"</f>
        <v>278220210112094535395</v>
      </c>
      <c r="C299" s="5" t="s">
        <v>6</v>
      </c>
      <c r="D299" s="5" t="str">
        <f>"黄洞城"</f>
        <v>黄洞城</v>
      </c>
      <c r="E299" s="5" t="str">
        <f aca="true" t="shared" si="71" ref="E299:E303">"男"</f>
        <v>男</v>
      </c>
    </row>
    <row r="300" spans="1:5" ht="30" customHeight="1">
      <c r="A300" s="5">
        <v>298</v>
      </c>
      <c r="B300" s="5" t="str">
        <f>"278220210112095026397"</f>
        <v>278220210112095026397</v>
      </c>
      <c r="C300" s="5" t="s">
        <v>6</v>
      </c>
      <c r="D300" s="5" t="str">
        <f>"陈璐"</f>
        <v>陈璐</v>
      </c>
      <c r="E300" s="5" t="str">
        <f aca="true" t="shared" si="72" ref="E300:E304">"女"</f>
        <v>女</v>
      </c>
    </row>
    <row r="301" spans="1:5" ht="30" customHeight="1">
      <c r="A301" s="5">
        <v>299</v>
      </c>
      <c r="B301" s="5" t="str">
        <f>"278220210112095330398"</f>
        <v>278220210112095330398</v>
      </c>
      <c r="C301" s="5" t="s">
        <v>6</v>
      </c>
      <c r="D301" s="5" t="str">
        <f>"潘显涛"</f>
        <v>潘显涛</v>
      </c>
      <c r="E301" s="5" t="str">
        <f t="shared" si="71"/>
        <v>男</v>
      </c>
    </row>
    <row r="302" spans="1:5" ht="30" customHeight="1">
      <c r="A302" s="5">
        <v>300</v>
      </c>
      <c r="B302" s="5" t="str">
        <f>"278220210112101010400"</f>
        <v>278220210112101010400</v>
      </c>
      <c r="C302" s="5" t="s">
        <v>6</v>
      </c>
      <c r="D302" s="5" t="str">
        <f>"谢东辰"</f>
        <v>谢东辰</v>
      </c>
      <c r="E302" s="5" t="str">
        <f t="shared" si="72"/>
        <v>女</v>
      </c>
    </row>
    <row r="303" spans="1:5" ht="30" customHeight="1">
      <c r="A303" s="5">
        <v>301</v>
      </c>
      <c r="B303" s="5" t="str">
        <f>"278220210112101323401"</f>
        <v>278220210112101323401</v>
      </c>
      <c r="C303" s="5" t="s">
        <v>6</v>
      </c>
      <c r="D303" s="5" t="str">
        <f>"陈隆庆"</f>
        <v>陈隆庆</v>
      </c>
      <c r="E303" s="5" t="str">
        <f t="shared" si="71"/>
        <v>男</v>
      </c>
    </row>
    <row r="304" spans="1:5" ht="30" customHeight="1">
      <c r="A304" s="5">
        <v>302</v>
      </c>
      <c r="B304" s="5" t="str">
        <f>"278220210112102005402"</f>
        <v>278220210112102005402</v>
      </c>
      <c r="C304" s="5" t="s">
        <v>6</v>
      </c>
      <c r="D304" s="5" t="str">
        <f>"王彩丽"</f>
        <v>王彩丽</v>
      </c>
      <c r="E304" s="5" t="str">
        <f t="shared" si="72"/>
        <v>女</v>
      </c>
    </row>
    <row r="305" spans="1:5" ht="30" customHeight="1">
      <c r="A305" s="5">
        <v>303</v>
      </c>
      <c r="B305" s="5" t="str">
        <f>"278220210112102458403"</f>
        <v>278220210112102458403</v>
      </c>
      <c r="C305" s="5" t="s">
        <v>6</v>
      </c>
      <c r="D305" s="5" t="str">
        <f>"邢德能"</f>
        <v>邢德能</v>
      </c>
      <c r="E305" s="5" t="str">
        <f aca="true" t="shared" si="73" ref="E305:E309">"男"</f>
        <v>男</v>
      </c>
    </row>
    <row r="306" spans="1:5" ht="30" customHeight="1">
      <c r="A306" s="5">
        <v>304</v>
      </c>
      <c r="B306" s="5" t="str">
        <f>"278220210112102924404"</f>
        <v>278220210112102924404</v>
      </c>
      <c r="C306" s="5" t="s">
        <v>6</v>
      </c>
      <c r="D306" s="5" t="str">
        <f>"谭火芸"</f>
        <v>谭火芸</v>
      </c>
      <c r="E306" s="5" t="str">
        <f>"女"</f>
        <v>女</v>
      </c>
    </row>
    <row r="307" spans="1:5" ht="30" customHeight="1">
      <c r="A307" s="5">
        <v>305</v>
      </c>
      <c r="B307" s="5" t="str">
        <f>"278220210112103043405"</f>
        <v>278220210112103043405</v>
      </c>
      <c r="C307" s="5" t="s">
        <v>6</v>
      </c>
      <c r="D307" s="5" t="str">
        <f>"林如海"</f>
        <v>林如海</v>
      </c>
      <c r="E307" s="5" t="str">
        <f t="shared" si="73"/>
        <v>男</v>
      </c>
    </row>
    <row r="308" spans="1:5" ht="30" customHeight="1">
      <c r="A308" s="5">
        <v>306</v>
      </c>
      <c r="B308" s="5" t="str">
        <f>"278220210112105728408"</f>
        <v>278220210112105728408</v>
      </c>
      <c r="C308" s="5" t="s">
        <v>6</v>
      </c>
      <c r="D308" s="5" t="str">
        <f>"郑楚鑫"</f>
        <v>郑楚鑫</v>
      </c>
      <c r="E308" s="5" t="str">
        <f t="shared" si="73"/>
        <v>男</v>
      </c>
    </row>
    <row r="309" spans="1:5" ht="30" customHeight="1">
      <c r="A309" s="5">
        <v>307</v>
      </c>
      <c r="B309" s="5" t="str">
        <f>"278220210112105845409"</f>
        <v>278220210112105845409</v>
      </c>
      <c r="C309" s="5" t="s">
        <v>6</v>
      </c>
      <c r="D309" s="5" t="str">
        <f>"林川青"</f>
        <v>林川青</v>
      </c>
      <c r="E309" s="5" t="str">
        <f t="shared" si="73"/>
        <v>男</v>
      </c>
    </row>
    <row r="310" spans="1:5" ht="30" customHeight="1">
      <c r="A310" s="5">
        <v>308</v>
      </c>
      <c r="B310" s="5" t="str">
        <f>"278220210112110903410"</f>
        <v>278220210112110903410</v>
      </c>
      <c r="C310" s="5" t="s">
        <v>6</v>
      </c>
      <c r="D310" s="5" t="str">
        <f>"陆宣后"</f>
        <v>陆宣后</v>
      </c>
      <c r="E310" s="5" t="str">
        <f aca="true" t="shared" si="74" ref="E310:E314">"女"</f>
        <v>女</v>
      </c>
    </row>
    <row r="311" spans="1:5" ht="30" customHeight="1">
      <c r="A311" s="5">
        <v>309</v>
      </c>
      <c r="B311" s="5" t="str">
        <f>"278220210112111015411"</f>
        <v>278220210112111015411</v>
      </c>
      <c r="C311" s="5" t="s">
        <v>6</v>
      </c>
      <c r="D311" s="5" t="str">
        <f>"陈锋"</f>
        <v>陈锋</v>
      </c>
      <c r="E311" s="5" t="str">
        <f aca="true" t="shared" si="75" ref="E311:E315">"男"</f>
        <v>男</v>
      </c>
    </row>
    <row r="312" spans="1:5" ht="30" customHeight="1">
      <c r="A312" s="5">
        <v>310</v>
      </c>
      <c r="B312" s="5" t="str">
        <f>"278220210112111331412"</f>
        <v>278220210112111331412</v>
      </c>
      <c r="C312" s="5" t="s">
        <v>6</v>
      </c>
      <c r="D312" s="5" t="str">
        <f>"王燕兰"</f>
        <v>王燕兰</v>
      </c>
      <c r="E312" s="5" t="str">
        <f t="shared" si="74"/>
        <v>女</v>
      </c>
    </row>
    <row r="313" spans="1:5" ht="30" customHeight="1">
      <c r="A313" s="5">
        <v>311</v>
      </c>
      <c r="B313" s="5" t="str">
        <f>"278220210112113037414"</f>
        <v>278220210112113037414</v>
      </c>
      <c r="C313" s="5" t="s">
        <v>6</v>
      </c>
      <c r="D313" s="5" t="str">
        <f>"陈余珏"</f>
        <v>陈余珏</v>
      </c>
      <c r="E313" s="5" t="str">
        <f t="shared" si="75"/>
        <v>男</v>
      </c>
    </row>
    <row r="314" spans="1:5" ht="30" customHeight="1">
      <c r="A314" s="5">
        <v>312</v>
      </c>
      <c r="B314" s="5" t="str">
        <f>"278220210112113124415"</f>
        <v>278220210112113124415</v>
      </c>
      <c r="C314" s="5" t="s">
        <v>6</v>
      </c>
      <c r="D314" s="5" t="str">
        <f>"符有婷"</f>
        <v>符有婷</v>
      </c>
      <c r="E314" s="5" t="str">
        <f t="shared" si="74"/>
        <v>女</v>
      </c>
    </row>
    <row r="315" spans="1:5" ht="30" customHeight="1">
      <c r="A315" s="5">
        <v>313</v>
      </c>
      <c r="B315" s="5" t="str">
        <f>"278220210112113926416"</f>
        <v>278220210112113926416</v>
      </c>
      <c r="C315" s="5" t="s">
        <v>6</v>
      </c>
      <c r="D315" s="5" t="str">
        <f>"童榜明"</f>
        <v>童榜明</v>
      </c>
      <c r="E315" s="5" t="str">
        <f t="shared" si="75"/>
        <v>男</v>
      </c>
    </row>
    <row r="316" spans="1:5" ht="30" customHeight="1">
      <c r="A316" s="5">
        <v>314</v>
      </c>
      <c r="B316" s="5" t="str">
        <f>"278220210112121623418"</f>
        <v>278220210112121623418</v>
      </c>
      <c r="C316" s="5" t="s">
        <v>6</v>
      </c>
      <c r="D316" s="5" t="str">
        <f>"叶秋香"</f>
        <v>叶秋香</v>
      </c>
      <c r="E316" s="5" t="str">
        <f aca="true" t="shared" si="76" ref="E316:E319">"女"</f>
        <v>女</v>
      </c>
    </row>
    <row r="317" spans="1:5" ht="30" customHeight="1">
      <c r="A317" s="5">
        <v>315</v>
      </c>
      <c r="B317" s="5" t="str">
        <f>"278220210112121649419"</f>
        <v>278220210112121649419</v>
      </c>
      <c r="C317" s="5" t="s">
        <v>6</v>
      </c>
      <c r="D317" s="5" t="str">
        <f>"韩辉定"</f>
        <v>韩辉定</v>
      </c>
      <c r="E317" s="5" t="str">
        <f aca="true" t="shared" si="77" ref="E317:E322">"男"</f>
        <v>男</v>
      </c>
    </row>
    <row r="318" spans="1:5" ht="30" customHeight="1">
      <c r="A318" s="5">
        <v>316</v>
      </c>
      <c r="B318" s="5" t="str">
        <f>"278220210112122840420"</f>
        <v>278220210112122840420</v>
      </c>
      <c r="C318" s="5" t="s">
        <v>6</v>
      </c>
      <c r="D318" s="5" t="str">
        <f>"李丹丹"</f>
        <v>李丹丹</v>
      </c>
      <c r="E318" s="5" t="str">
        <f t="shared" si="76"/>
        <v>女</v>
      </c>
    </row>
    <row r="319" spans="1:5" ht="30" customHeight="1">
      <c r="A319" s="5">
        <v>317</v>
      </c>
      <c r="B319" s="5" t="str">
        <f>"278220210112132053422"</f>
        <v>278220210112132053422</v>
      </c>
      <c r="C319" s="5" t="s">
        <v>6</v>
      </c>
      <c r="D319" s="5" t="str">
        <f>"曾梦"</f>
        <v>曾梦</v>
      </c>
      <c r="E319" s="5" t="str">
        <f t="shared" si="76"/>
        <v>女</v>
      </c>
    </row>
    <row r="320" spans="1:5" ht="30" customHeight="1">
      <c r="A320" s="5">
        <v>318</v>
      </c>
      <c r="B320" s="5" t="str">
        <f>"278220210112141123424"</f>
        <v>278220210112141123424</v>
      </c>
      <c r="C320" s="5" t="s">
        <v>6</v>
      </c>
      <c r="D320" s="5" t="str">
        <f>"陈修吉"</f>
        <v>陈修吉</v>
      </c>
      <c r="E320" s="5" t="str">
        <f t="shared" si="77"/>
        <v>男</v>
      </c>
    </row>
    <row r="321" spans="1:5" ht="30" customHeight="1">
      <c r="A321" s="5">
        <v>319</v>
      </c>
      <c r="B321" s="5" t="str">
        <f>"278220210112141203425"</f>
        <v>278220210112141203425</v>
      </c>
      <c r="C321" s="5" t="s">
        <v>6</v>
      </c>
      <c r="D321" s="5" t="str">
        <f>"林仁锦"</f>
        <v>林仁锦</v>
      </c>
      <c r="E321" s="5" t="str">
        <f t="shared" si="77"/>
        <v>男</v>
      </c>
    </row>
    <row r="322" spans="1:5" ht="30" customHeight="1">
      <c r="A322" s="5">
        <v>320</v>
      </c>
      <c r="B322" s="5" t="str">
        <f>"278220210112141929426"</f>
        <v>278220210112141929426</v>
      </c>
      <c r="C322" s="5" t="s">
        <v>6</v>
      </c>
      <c r="D322" s="5" t="str">
        <f>"杨献明"</f>
        <v>杨献明</v>
      </c>
      <c r="E322" s="5" t="str">
        <f t="shared" si="77"/>
        <v>男</v>
      </c>
    </row>
    <row r="323" spans="1:5" ht="30" customHeight="1">
      <c r="A323" s="5">
        <v>321</v>
      </c>
      <c r="B323" s="5" t="str">
        <f>"278220210112143312427"</f>
        <v>278220210112143312427</v>
      </c>
      <c r="C323" s="5" t="s">
        <v>6</v>
      </c>
      <c r="D323" s="5" t="str">
        <f>"吴春燕"</f>
        <v>吴春燕</v>
      </c>
      <c r="E323" s="5" t="str">
        <f aca="true" t="shared" si="78" ref="E323:E328">"女"</f>
        <v>女</v>
      </c>
    </row>
    <row r="324" spans="1:5" ht="30" customHeight="1">
      <c r="A324" s="5">
        <v>322</v>
      </c>
      <c r="B324" s="5" t="str">
        <f>"278220210112143313428"</f>
        <v>278220210112143313428</v>
      </c>
      <c r="C324" s="5" t="s">
        <v>6</v>
      </c>
      <c r="D324" s="5" t="str">
        <f>"廖桂珍"</f>
        <v>廖桂珍</v>
      </c>
      <c r="E324" s="5" t="str">
        <f t="shared" si="78"/>
        <v>女</v>
      </c>
    </row>
    <row r="325" spans="1:5" ht="30" customHeight="1">
      <c r="A325" s="5">
        <v>323</v>
      </c>
      <c r="B325" s="5" t="str">
        <f>"278220210112145035430"</f>
        <v>278220210112145035430</v>
      </c>
      <c r="C325" s="5" t="s">
        <v>6</v>
      </c>
      <c r="D325" s="5" t="str">
        <f>"张新业"</f>
        <v>张新业</v>
      </c>
      <c r="E325" s="5" t="str">
        <f aca="true" t="shared" si="79" ref="E325:E330">"男"</f>
        <v>男</v>
      </c>
    </row>
    <row r="326" spans="1:5" ht="30" customHeight="1">
      <c r="A326" s="5">
        <v>324</v>
      </c>
      <c r="B326" s="5" t="str">
        <f>"278220210112151059431"</f>
        <v>278220210112151059431</v>
      </c>
      <c r="C326" s="5" t="s">
        <v>6</v>
      </c>
      <c r="D326" s="5" t="str">
        <f>"谢静婷"</f>
        <v>谢静婷</v>
      </c>
      <c r="E326" s="5" t="str">
        <f t="shared" si="78"/>
        <v>女</v>
      </c>
    </row>
    <row r="327" spans="1:5" ht="30" customHeight="1">
      <c r="A327" s="5">
        <v>325</v>
      </c>
      <c r="B327" s="5" t="str">
        <f>"278220210112152049432"</f>
        <v>278220210112152049432</v>
      </c>
      <c r="C327" s="5" t="s">
        <v>6</v>
      </c>
      <c r="D327" s="5" t="str">
        <f>"吴彩丁"</f>
        <v>吴彩丁</v>
      </c>
      <c r="E327" s="5" t="str">
        <f t="shared" si="78"/>
        <v>女</v>
      </c>
    </row>
    <row r="328" spans="1:5" ht="30" customHeight="1">
      <c r="A328" s="5">
        <v>326</v>
      </c>
      <c r="B328" s="5" t="str">
        <f>"278220210112152217433"</f>
        <v>278220210112152217433</v>
      </c>
      <c r="C328" s="5" t="s">
        <v>6</v>
      </c>
      <c r="D328" s="5" t="str">
        <f>"梁文娟"</f>
        <v>梁文娟</v>
      </c>
      <c r="E328" s="5" t="str">
        <f t="shared" si="78"/>
        <v>女</v>
      </c>
    </row>
    <row r="329" spans="1:5" ht="30" customHeight="1">
      <c r="A329" s="5">
        <v>327</v>
      </c>
      <c r="B329" s="5" t="str">
        <f>"278220210112164909435"</f>
        <v>278220210112164909435</v>
      </c>
      <c r="C329" s="5" t="s">
        <v>6</v>
      </c>
      <c r="D329" s="5" t="str">
        <f>"任才峰"</f>
        <v>任才峰</v>
      </c>
      <c r="E329" s="5" t="str">
        <f t="shared" si="79"/>
        <v>男</v>
      </c>
    </row>
    <row r="330" spans="1:5" ht="30" customHeight="1">
      <c r="A330" s="5">
        <v>328</v>
      </c>
      <c r="B330" s="5" t="str">
        <f>"278220210112165026436"</f>
        <v>278220210112165026436</v>
      </c>
      <c r="C330" s="5" t="s">
        <v>6</v>
      </c>
      <c r="D330" s="5" t="str">
        <f>"罗名宣"</f>
        <v>罗名宣</v>
      </c>
      <c r="E330" s="5" t="str">
        <f t="shared" si="79"/>
        <v>男</v>
      </c>
    </row>
    <row r="331" spans="1:5" ht="30" customHeight="1">
      <c r="A331" s="5">
        <v>329</v>
      </c>
      <c r="B331" s="5" t="str">
        <f>"278220210112170819437"</f>
        <v>278220210112170819437</v>
      </c>
      <c r="C331" s="5" t="s">
        <v>6</v>
      </c>
      <c r="D331" s="5" t="str">
        <f>"朱雅婷"</f>
        <v>朱雅婷</v>
      </c>
      <c r="E331" s="5" t="str">
        <f aca="true" t="shared" si="80" ref="E331:E335">"女"</f>
        <v>女</v>
      </c>
    </row>
    <row r="332" spans="1:5" ht="30" customHeight="1">
      <c r="A332" s="5">
        <v>330</v>
      </c>
      <c r="B332" s="5" t="str">
        <f>"278220210112172010438"</f>
        <v>278220210112172010438</v>
      </c>
      <c r="C332" s="5" t="s">
        <v>6</v>
      </c>
      <c r="D332" s="5" t="str">
        <f>"许弘姐"</f>
        <v>许弘姐</v>
      </c>
      <c r="E332" s="5" t="str">
        <f t="shared" si="80"/>
        <v>女</v>
      </c>
    </row>
    <row r="333" spans="1:5" ht="30" customHeight="1">
      <c r="A333" s="5">
        <v>331</v>
      </c>
      <c r="B333" s="5" t="str">
        <f>"278220210112172250439"</f>
        <v>278220210112172250439</v>
      </c>
      <c r="C333" s="5" t="s">
        <v>6</v>
      </c>
      <c r="D333" s="5" t="str">
        <f>"陈青青"</f>
        <v>陈青青</v>
      </c>
      <c r="E333" s="5" t="str">
        <f t="shared" si="80"/>
        <v>女</v>
      </c>
    </row>
    <row r="334" spans="1:5" ht="30" customHeight="1">
      <c r="A334" s="5">
        <v>332</v>
      </c>
      <c r="B334" s="5" t="str">
        <f>"278220210112173213440"</f>
        <v>278220210112173213440</v>
      </c>
      <c r="C334" s="5" t="s">
        <v>6</v>
      </c>
      <c r="D334" s="5" t="str">
        <f>"周怡娴"</f>
        <v>周怡娴</v>
      </c>
      <c r="E334" s="5" t="str">
        <f t="shared" si="80"/>
        <v>女</v>
      </c>
    </row>
    <row r="335" spans="1:5" ht="30" customHeight="1">
      <c r="A335" s="5">
        <v>333</v>
      </c>
      <c r="B335" s="5" t="str">
        <f>"278220210112173932441"</f>
        <v>278220210112173932441</v>
      </c>
      <c r="C335" s="5" t="s">
        <v>6</v>
      </c>
      <c r="D335" s="5" t="str">
        <f>"王宇磊"</f>
        <v>王宇磊</v>
      </c>
      <c r="E335" s="5" t="str">
        <f t="shared" si="80"/>
        <v>女</v>
      </c>
    </row>
    <row r="336" spans="1:5" ht="30" customHeight="1">
      <c r="A336" s="5">
        <v>334</v>
      </c>
      <c r="B336" s="5" t="str">
        <f>"278220210112185557446"</f>
        <v>278220210112185557446</v>
      </c>
      <c r="C336" s="5" t="s">
        <v>6</v>
      </c>
      <c r="D336" s="5" t="str">
        <f>"王康聪"</f>
        <v>王康聪</v>
      </c>
      <c r="E336" s="5" t="str">
        <f aca="true" t="shared" si="81" ref="E336:E340">"男"</f>
        <v>男</v>
      </c>
    </row>
    <row r="337" spans="1:5" ht="30" customHeight="1">
      <c r="A337" s="5">
        <v>335</v>
      </c>
      <c r="B337" s="5" t="str">
        <f>"278220210112185749447"</f>
        <v>278220210112185749447</v>
      </c>
      <c r="C337" s="5" t="s">
        <v>6</v>
      </c>
      <c r="D337" s="5" t="str">
        <f>"骆柳女"</f>
        <v>骆柳女</v>
      </c>
      <c r="E337" s="5" t="str">
        <f aca="true" t="shared" si="82" ref="E337:E343">"女"</f>
        <v>女</v>
      </c>
    </row>
    <row r="338" spans="1:5" ht="30" customHeight="1">
      <c r="A338" s="5">
        <v>336</v>
      </c>
      <c r="B338" s="5" t="str">
        <f>"278220210112191603448"</f>
        <v>278220210112191603448</v>
      </c>
      <c r="C338" s="5" t="s">
        <v>6</v>
      </c>
      <c r="D338" s="5" t="str">
        <f>"薛金美"</f>
        <v>薛金美</v>
      </c>
      <c r="E338" s="5" t="str">
        <f t="shared" si="82"/>
        <v>女</v>
      </c>
    </row>
    <row r="339" spans="1:5" ht="30" customHeight="1">
      <c r="A339" s="5">
        <v>337</v>
      </c>
      <c r="B339" s="5" t="str">
        <f>"278220210112200615449"</f>
        <v>278220210112200615449</v>
      </c>
      <c r="C339" s="5" t="s">
        <v>6</v>
      </c>
      <c r="D339" s="5" t="str">
        <f>"郭良"</f>
        <v>郭良</v>
      </c>
      <c r="E339" s="5" t="str">
        <f t="shared" si="81"/>
        <v>男</v>
      </c>
    </row>
    <row r="340" spans="1:5" ht="30" customHeight="1">
      <c r="A340" s="5">
        <v>338</v>
      </c>
      <c r="B340" s="5" t="str">
        <f>"278220210112200800450"</f>
        <v>278220210112200800450</v>
      </c>
      <c r="C340" s="5" t="s">
        <v>6</v>
      </c>
      <c r="D340" s="5" t="str">
        <f>"邓剑飞"</f>
        <v>邓剑飞</v>
      </c>
      <c r="E340" s="5" t="str">
        <f t="shared" si="81"/>
        <v>男</v>
      </c>
    </row>
    <row r="341" spans="1:5" ht="30" customHeight="1">
      <c r="A341" s="5">
        <v>339</v>
      </c>
      <c r="B341" s="5" t="str">
        <f>"278220210112201431451"</f>
        <v>278220210112201431451</v>
      </c>
      <c r="C341" s="5" t="s">
        <v>6</v>
      </c>
      <c r="D341" s="5" t="str">
        <f>"王倩"</f>
        <v>王倩</v>
      </c>
      <c r="E341" s="5" t="str">
        <f t="shared" si="82"/>
        <v>女</v>
      </c>
    </row>
    <row r="342" spans="1:5" ht="30" customHeight="1">
      <c r="A342" s="5">
        <v>340</v>
      </c>
      <c r="B342" s="5" t="str">
        <f>"278220210112203733453"</f>
        <v>278220210112203733453</v>
      </c>
      <c r="C342" s="5" t="s">
        <v>6</v>
      </c>
      <c r="D342" s="5" t="str">
        <f>"孔令旎"</f>
        <v>孔令旎</v>
      </c>
      <c r="E342" s="5" t="str">
        <f t="shared" si="82"/>
        <v>女</v>
      </c>
    </row>
    <row r="343" spans="1:5" ht="30" customHeight="1">
      <c r="A343" s="5">
        <v>341</v>
      </c>
      <c r="B343" s="5" t="str">
        <f>"278220210112204102454"</f>
        <v>278220210112204102454</v>
      </c>
      <c r="C343" s="5" t="s">
        <v>6</v>
      </c>
      <c r="D343" s="5" t="str">
        <f>"庞曼舒"</f>
        <v>庞曼舒</v>
      </c>
      <c r="E343" s="5" t="str">
        <f t="shared" si="82"/>
        <v>女</v>
      </c>
    </row>
    <row r="344" spans="1:5" ht="30" customHeight="1">
      <c r="A344" s="5">
        <v>342</v>
      </c>
      <c r="B344" s="5" t="str">
        <f>"278220210112210729457"</f>
        <v>278220210112210729457</v>
      </c>
      <c r="C344" s="5" t="s">
        <v>6</v>
      </c>
      <c r="D344" s="5" t="str">
        <f>"韩国嵘"</f>
        <v>韩国嵘</v>
      </c>
      <c r="E344" s="5" t="str">
        <f aca="true" t="shared" si="83" ref="E344:E348">"男"</f>
        <v>男</v>
      </c>
    </row>
    <row r="345" spans="1:5" ht="30" customHeight="1">
      <c r="A345" s="5">
        <v>343</v>
      </c>
      <c r="B345" s="5" t="str">
        <f>"278220210112213503458"</f>
        <v>278220210112213503458</v>
      </c>
      <c r="C345" s="5" t="s">
        <v>6</v>
      </c>
      <c r="D345" s="5" t="str">
        <f>"蔡志强"</f>
        <v>蔡志强</v>
      </c>
      <c r="E345" s="5" t="str">
        <f t="shared" si="83"/>
        <v>男</v>
      </c>
    </row>
    <row r="346" spans="1:5" ht="30" customHeight="1">
      <c r="A346" s="5">
        <v>344</v>
      </c>
      <c r="B346" s="5" t="str">
        <f>"278220210112224948460"</f>
        <v>278220210112224948460</v>
      </c>
      <c r="C346" s="5" t="s">
        <v>6</v>
      </c>
      <c r="D346" s="5" t="str">
        <f>"吴小连"</f>
        <v>吴小连</v>
      </c>
      <c r="E346" s="5" t="str">
        <f aca="true" t="shared" si="84" ref="E346:E354">"女"</f>
        <v>女</v>
      </c>
    </row>
    <row r="347" spans="1:5" ht="30" customHeight="1">
      <c r="A347" s="5">
        <v>345</v>
      </c>
      <c r="B347" s="5" t="str">
        <f>"278220210112225516461"</f>
        <v>278220210112225516461</v>
      </c>
      <c r="C347" s="5" t="s">
        <v>6</v>
      </c>
      <c r="D347" s="5" t="str">
        <f>"严玲燕"</f>
        <v>严玲燕</v>
      </c>
      <c r="E347" s="5" t="str">
        <f t="shared" si="84"/>
        <v>女</v>
      </c>
    </row>
    <row r="348" spans="1:5" ht="30" customHeight="1">
      <c r="A348" s="5">
        <v>346</v>
      </c>
      <c r="B348" s="5" t="str">
        <f>"278220210112225806462"</f>
        <v>278220210112225806462</v>
      </c>
      <c r="C348" s="5" t="s">
        <v>6</v>
      </c>
      <c r="D348" s="5" t="str">
        <f>"杨井生"</f>
        <v>杨井生</v>
      </c>
      <c r="E348" s="5" t="str">
        <f t="shared" si="83"/>
        <v>男</v>
      </c>
    </row>
    <row r="349" spans="1:5" ht="30" customHeight="1">
      <c r="A349" s="5">
        <v>347</v>
      </c>
      <c r="B349" s="5" t="str">
        <f>"278220210112231622463"</f>
        <v>278220210112231622463</v>
      </c>
      <c r="C349" s="5" t="s">
        <v>6</v>
      </c>
      <c r="D349" s="5" t="str">
        <f>"符丽琼"</f>
        <v>符丽琼</v>
      </c>
      <c r="E349" s="5" t="str">
        <f t="shared" si="84"/>
        <v>女</v>
      </c>
    </row>
    <row r="350" spans="1:5" ht="30" customHeight="1">
      <c r="A350" s="5">
        <v>348</v>
      </c>
      <c r="B350" s="5" t="str">
        <f>"278220210112231817464"</f>
        <v>278220210112231817464</v>
      </c>
      <c r="C350" s="5" t="s">
        <v>6</v>
      </c>
      <c r="D350" s="5" t="str">
        <f>"钱彦君"</f>
        <v>钱彦君</v>
      </c>
      <c r="E350" s="5" t="str">
        <f t="shared" si="84"/>
        <v>女</v>
      </c>
    </row>
    <row r="351" spans="1:5" ht="30" customHeight="1">
      <c r="A351" s="5">
        <v>349</v>
      </c>
      <c r="B351" s="5" t="str">
        <f>"278220210113090713466"</f>
        <v>278220210113090713466</v>
      </c>
      <c r="C351" s="5" t="s">
        <v>6</v>
      </c>
      <c r="D351" s="5" t="str">
        <f>"陈美莉"</f>
        <v>陈美莉</v>
      </c>
      <c r="E351" s="5" t="str">
        <f t="shared" si="84"/>
        <v>女</v>
      </c>
    </row>
    <row r="352" spans="1:5" ht="30" customHeight="1">
      <c r="A352" s="5">
        <v>350</v>
      </c>
      <c r="B352" s="5" t="str">
        <f>"278220210113105244472"</f>
        <v>278220210113105244472</v>
      </c>
      <c r="C352" s="5" t="s">
        <v>6</v>
      </c>
      <c r="D352" s="5" t="str">
        <f>"刘珍名"</f>
        <v>刘珍名</v>
      </c>
      <c r="E352" s="5" t="str">
        <f t="shared" si="84"/>
        <v>女</v>
      </c>
    </row>
    <row r="353" spans="1:5" ht="30" customHeight="1">
      <c r="A353" s="5">
        <v>351</v>
      </c>
      <c r="B353" s="5" t="str">
        <f>"278220210113111529473"</f>
        <v>278220210113111529473</v>
      </c>
      <c r="C353" s="5" t="s">
        <v>6</v>
      </c>
      <c r="D353" s="5" t="str">
        <f>"高彩焕"</f>
        <v>高彩焕</v>
      </c>
      <c r="E353" s="5" t="str">
        <f t="shared" si="84"/>
        <v>女</v>
      </c>
    </row>
    <row r="354" spans="1:5" ht="30" customHeight="1">
      <c r="A354" s="5">
        <v>352</v>
      </c>
      <c r="B354" s="5" t="str">
        <f>"278220210113112554474"</f>
        <v>278220210113112554474</v>
      </c>
      <c r="C354" s="5" t="s">
        <v>6</v>
      </c>
      <c r="D354" s="5" t="str">
        <f>"洪小娃"</f>
        <v>洪小娃</v>
      </c>
      <c r="E354" s="5" t="str">
        <f t="shared" si="84"/>
        <v>女</v>
      </c>
    </row>
    <row r="355" spans="1:5" ht="30" customHeight="1">
      <c r="A355" s="5">
        <v>353</v>
      </c>
      <c r="B355" s="5" t="str">
        <f>"278220210113114756475"</f>
        <v>278220210113114756475</v>
      </c>
      <c r="C355" s="5" t="s">
        <v>6</v>
      </c>
      <c r="D355" s="5" t="str">
        <f>"符增岛"</f>
        <v>符增岛</v>
      </c>
      <c r="E355" s="5" t="str">
        <f aca="true" t="shared" si="85" ref="E355:E361">"男"</f>
        <v>男</v>
      </c>
    </row>
    <row r="356" spans="1:5" ht="30" customHeight="1">
      <c r="A356" s="5">
        <v>354</v>
      </c>
      <c r="B356" s="5" t="str">
        <f>"278220210113115720476"</f>
        <v>278220210113115720476</v>
      </c>
      <c r="C356" s="5" t="s">
        <v>6</v>
      </c>
      <c r="D356" s="5" t="str">
        <f>"王健汝"</f>
        <v>王健汝</v>
      </c>
      <c r="E356" s="5" t="str">
        <f>"女"</f>
        <v>女</v>
      </c>
    </row>
    <row r="357" spans="1:5" ht="30" customHeight="1">
      <c r="A357" s="5">
        <v>355</v>
      </c>
      <c r="B357" s="5" t="str">
        <f>"278220210113121616477"</f>
        <v>278220210113121616477</v>
      </c>
      <c r="C357" s="5" t="s">
        <v>6</v>
      </c>
      <c r="D357" s="5" t="str">
        <f>"吴婷曼"</f>
        <v>吴婷曼</v>
      </c>
      <c r="E357" s="5" t="str">
        <f>"女"</f>
        <v>女</v>
      </c>
    </row>
    <row r="358" spans="1:5" ht="30" customHeight="1">
      <c r="A358" s="5">
        <v>356</v>
      </c>
      <c r="B358" s="5" t="str">
        <f>"278220210113122513478"</f>
        <v>278220210113122513478</v>
      </c>
      <c r="C358" s="5" t="s">
        <v>6</v>
      </c>
      <c r="D358" s="5" t="str">
        <f>"王涛"</f>
        <v>王涛</v>
      </c>
      <c r="E358" s="5" t="str">
        <f t="shared" si="85"/>
        <v>男</v>
      </c>
    </row>
    <row r="359" spans="1:5" ht="30" customHeight="1">
      <c r="A359" s="5">
        <v>357</v>
      </c>
      <c r="B359" s="5" t="str">
        <f>"278220210113123634479"</f>
        <v>278220210113123634479</v>
      </c>
      <c r="C359" s="5" t="s">
        <v>6</v>
      </c>
      <c r="D359" s="5" t="str">
        <f>"简元中"</f>
        <v>简元中</v>
      </c>
      <c r="E359" s="5" t="str">
        <f t="shared" si="85"/>
        <v>男</v>
      </c>
    </row>
    <row r="360" spans="1:5" ht="30" customHeight="1">
      <c r="A360" s="5">
        <v>358</v>
      </c>
      <c r="B360" s="5" t="str">
        <f>"278220210113124829480"</f>
        <v>278220210113124829480</v>
      </c>
      <c r="C360" s="5" t="s">
        <v>6</v>
      </c>
      <c r="D360" s="5" t="str">
        <f>"王仕敬"</f>
        <v>王仕敬</v>
      </c>
      <c r="E360" s="5" t="str">
        <f t="shared" si="85"/>
        <v>男</v>
      </c>
    </row>
    <row r="361" spans="1:5" ht="30" customHeight="1">
      <c r="A361" s="5">
        <v>359</v>
      </c>
      <c r="B361" s="5" t="str">
        <f>"278220210113124946482"</f>
        <v>278220210113124946482</v>
      </c>
      <c r="C361" s="5" t="s">
        <v>6</v>
      </c>
      <c r="D361" s="5" t="str">
        <f>"符国正"</f>
        <v>符国正</v>
      </c>
      <c r="E361" s="5" t="str">
        <f t="shared" si="85"/>
        <v>男</v>
      </c>
    </row>
    <row r="362" spans="1:5" ht="30" customHeight="1">
      <c r="A362" s="5">
        <v>360</v>
      </c>
      <c r="B362" s="5" t="str">
        <f>"278220210113130451483"</f>
        <v>278220210113130451483</v>
      </c>
      <c r="C362" s="5" t="s">
        <v>6</v>
      </c>
      <c r="D362" s="5" t="str">
        <f>"黄芸"</f>
        <v>黄芸</v>
      </c>
      <c r="E362" s="5" t="str">
        <f aca="true" t="shared" si="86" ref="E362:E366">"女"</f>
        <v>女</v>
      </c>
    </row>
    <row r="363" spans="1:5" ht="30" customHeight="1">
      <c r="A363" s="5">
        <v>361</v>
      </c>
      <c r="B363" s="5" t="str">
        <f>"278220210113130500484"</f>
        <v>278220210113130500484</v>
      </c>
      <c r="C363" s="5" t="s">
        <v>6</v>
      </c>
      <c r="D363" s="5" t="str">
        <f>"符玉尔"</f>
        <v>符玉尔</v>
      </c>
      <c r="E363" s="5" t="str">
        <f t="shared" si="86"/>
        <v>女</v>
      </c>
    </row>
    <row r="364" spans="1:5" ht="30" customHeight="1">
      <c r="A364" s="5">
        <v>362</v>
      </c>
      <c r="B364" s="5" t="str">
        <f>"278220210113132005485"</f>
        <v>278220210113132005485</v>
      </c>
      <c r="C364" s="5" t="s">
        <v>6</v>
      </c>
      <c r="D364" s="5" t="str">
        <f>"李欣欣"</f>
        <v>李欣欣</v>
      </c>
      <c r="E364" s="5" t="str">
        <f t="shared" si="86"/>
        <v>女</v>
      </c>
    </row>
    <row r="365" spans="1:5" ht="30" customHeight="1">
      <c r="A365" s="5">
        <v>363</v>
      </c>
      <c r="B365" s="5" t="str">
        <f>"278220210113134428487"</f>
        <v>278220210113134428487</v>
      </c>
      <c r="C365" s="5" t="s">
        <v>6</v>
      </c>
      <c r="D365" s="5" t="str">
        <f>"符亚凤"</f>
        <v>符亚凤</v>
      </c>
      <c r="E365" s="5" t="str">
        <f t="shared" si="86"/>
        <v>女</v>
      </c>
    </row>
    <row r="366" spans="1:5" ht="30" customHeight="1">
      <c r="A366" s="5">
        <v>364</v>
      </c>
      <c r="B366" s="5" t="str">
        <f>"278220210113141927489"</f>
        <v>278220210113141927489</v>
      </c>
      <c r="C366" s="5" t="s">
        <v>6</v>
      </c>
      <c r="D366" s="5" t="str">
        <f>"李芙丹"</f>
        <v>李芙丹</v>
      </c>
      <c r="E366" s="5" t="str">
        <f t="shared" si="86"/>
        <v>女</v>
      </c>
    </row>
    <row r="367" spans="1:5" ht="30" customHeight="1">
      <c r="A367" s="5">
        <v>365</v>
      </c>
      <c r="B367" s="5" t="str">
        <f>"278220210113142324490"</f>
        <v>278220210113142324490</v>
      </c>
      <c r="C367" s="5" t="s">
        <v>6</v>
      </c>
      <c r="D367" s="5" t="str">
        <f>"赵书"</f>
        <v>赵书</v>
      </c>
      <c r="E367" s="5" t="str">
        <f aca="true" t="shared" si="87" ref="E367:E371">"男"</f>
        <v>男</v>
      </c>
    </row>
    <row r="368" spans="1:5" ht="30" customHeight="1">
      <c r="A368" s="5">
        <v>366</v>
      </c>
      <c r="B368" s="5" t="str">
        <f>"278220210113152904491"</f>
        <v>278220210113152904491</v>
      </c>
      <c r="C368" s="5" t="s">
        <v>6</v>
      </c>
      <c r="D368" s="5" t="str">
        <f>"王子芯"</f>
        <v>王子芯</v>
      </c>
      <c r="E368" s="5" t="str">
        <f aca="true" t="shared" si="88" ref="E368:E373">"女"</f>
        <v>女</v>
      </c>
    </row>
    <row r="369" spans="1:5" ht="30" customHeight="1">
      <c r="A369" s="5">
        <v>367</v>
      </c>
      <c r="B369" s="5" t="str">
        <f>"278220210113154240493"</f>
        <v>278220210113154240493</v>
      </c>
      <c r="C369" s="5" t="s">
        <v>6</v>
      </c>
      <c r="D369" s="5" t="str">
        <f>"王鹏"</f>
        <v>王鹏</v>
      </c>
      <c r="E369" s="5" t="str">
        <f t="shared" si="87"/>
        <v>男</v>
      </c>
    </row>
    <row r="370" spans="1:5" ht="30" customHeight="1">
      <c r="A370" s="5">
        <v>368</v>
      </c>
      <c r="B370" s="5" t="str">
        <f>"278220210113154638494"</f>
        <v>278220210113154638494</v>
      </c>
      <c r="C370" s="5" t="s">
        <v>6</v>
      </c>
      <c r="D370" s="5" t="str">
        <f>"苏小妹"</f>
        <v>苏小妹</v>
      </c>
      <c r="E370" s="5" t="str">
        <f t="shared" si="88"/>
        <v>女</v>
      </c>
    </row>
    <row r="371" spans="1:5" ht="30" customHeight="1">
      <c r="A371" s="5">
        <v>369</v>
      </c>
      <c r="B371" s="5" t="str">
        <f>"278220210113163625497"</f>
        <v>278220210113163625497</v>
      </c>
      <c r="C371" s="5" t="s">
        <v>6</v>
      </c>
      <c r="D371" s="5" t="str">
        <f>"王群超"</f>
        <v>王群超</v>
      </c>
      <c r="E371" s="5" t="str">
        <f t="shared" si="87"/>
        <v>男</v>
      </c>
    </row>
    <row r="372" spans="1:5" ht="30" customHeight="1">
      <c r="A372" s="5">
        <v>370</v>
      </c>
      <c r="B372" s="5" t="str">
        <f>"278220210113163918498"</f>
        <v>278220210113163918498</v>
      </c>
      <c r="C372" s="5" t="s">
        <v>6</v>
      </c>
      <c r="D372" s="5" t="str">
        <f>"吴慧芳"</f>
        <v>吴慧芳</v>
      </c>
      <c r="E372" s="5" t="str">
        <f t="shared" si="88"/>
        <v>女</v>
      </c>
    </row>
    <row r="373" spans="1:5" ht="30" customHeight="1">
      <c r="A373" s="5">
        <v>371</v>
      </c>
      <c r="B373" s="5" t="str">
        <f>"278220210113164645499"</f>
        <v>278220210113164645499</v>
      </c>
      <c r="C373" s="5" t="s">
        <v>6</v>
      </c>
      <c r="D373" s="5" t="str">
        <f>"黄花"</f>
        <v>黄花</v>
      </c>
      <c r="E373" s="5" t="str">
        <f t="shared" si="88"/>
        <v>女</v>
      </c>
    </row>
    <row r="374" spans="1:5" ht="30" customHeight="1">
      <c r="A374" s="5">
        <v>372</v>
      </c>
      <c r="B374" s="5" t="str">
        <f>"278220210113165342500"</f>
        <v>278220210113165342500</v>
      </c>
      <c r="C374" s="5" t="s">
        <v>6</v>
      </c>
      <c r="D374" s="5" t="str">
        <f>"王后达"</f>
        <v>王后达</v>
      </c>
      <c r="E374" s="5" t="str">
        <f aca="true" t="shared" si="89" ref="E374:E378">"男"</f>
        <v>男</v>
      </c>
    </row>
    <row r="375" spans="1:5" ht="30" customHeight="1">
      <c r="A375" s="5">
        <v>373</v>
      </c>
      <c r="B375" s="5" t="str">
        <f>"278220210113171358502"</f>
        <v>278220210113171358502</v>
      </c>
      <c r="C375" s="5" t="s">
        <v>6</v>
      </c>
      <c r="D375" s="5" t="str">
        <f>"劳瑜"</f>
        <v>劳瑜</v>
      </c>
      <c r="E375" s="5" t="str">
        <f t="shared" si="89"/>
        <v>男</v>
      </c>
    </row>
    <row r="376" spans="1:5" ht="30" customHeight="1">
      <c r="A376" s="5">
        <v>374</v>
      </c>
      <c r="B376" s="5" t="str">
        <f>"278220210113173511503"</f>
        <v>278220210113173511503</v>
      </c>
      <c r="C376" s="5" t="s">
        <v>6</v>
      </c>
      <c r="D376" s="5" t="str">
        <f>"郭金仁"</f>
        <v>郭金仁</v>
      </c>
      <c r="E376" s="5" t="str">
        <f t="shared" si="89"/>
        <v>男</v>
      </c>
    </row>
    <row r="377" spans="1:5" ht="30" customHeight="1">
      <c r="A377" s="5">
        <v>375</v>
      </c>
      <c r="B377" s="5" t="str">
        <f>"278220210113174725505"</f>
        <v>278220210113174725505</v>
      </c>
      <c r="C377" s="5" t="s">
        <v>6</v>
      </c>
      <c r="D377" s="5" t="str">
        <f>"许光龙"</f>
        <v>许光龙</v>
      </c>
      <c r="E377" s="5" t="str">
        <f t="shared" si="89"/>
        <v>男</v>
      </c>
    </row>
    <row r="378" spans="1:5" ht="30" customHeight="1">
      <c r="A378" s="5">
        <v>376</v>
      </c>
      <c r="B378" s="5" t="str">
        <f>"278220210113180006506"</f>
        <v>278220210113180006506</v>
      </c>
      <c r="C378" s="5" t="s">
        <v>6</v>
      </c>
      <c r="D378" s="5" t="str">
        <f>"许弘朋"</f>
        <v>许弘朋</v>
      </c>
      <c r="E378" s="5" t="str">
        <f t="shared" si="89"/>
        <v>男</v>
      </c>
    </row>
    <row r="379" spans="1:5" ht="30" customHeight="1">
      <c r="A379" s="5">
        <v>377</v>
      </c>
      <c r="B379" s="5" t="str">
        <f>"278220210113183235507"</f>
        <v>278220210113183235507</v>
      </c>
      <c r="C379" s="5" t="s">
        <v>6</v>
      </c>
      <c r="D379" s="5" t="str">
        <f>"黄小芳"</f>
        <v>黄小芳</v>
      </c>
      <c r="E379" s="5" t="str">
        <f aca="true" t="shared" si="90" ref="E379:E382">"女"</f>
        <v>女</v>
      </c>
    </row>
    <row r="380" spans="1:5" ht="30" customHeight="1">
      <c r="A380" s="5">
        <v>378</v>
      </c>
      <c r="B380" s="5" t="str">
        <f>"278220210113185716509"</f>
        <v>278220210113185716509</v>
      </c>
      <c r="C380" s="5" t="s">
        <v>6</v>
      </c>
      <c r="D380" s="5" t="str">
        <f>"陈泽余"</f>
        <v>陈泽余</v>
      </c>
      <c r="E380" s="5" t="str">
        <f aca="true" t="shared" si="91" ref="E380:E386">"男"</f>
        <v>男</v>
      </c>
    </row>
    <row r="381" spans="1:5" ht="30" customHeight="1">
      <c r="A381" s="5">
        <v>379</v>
      </c>
      <c r="B381" s="5" t="str">
        <f>"278220210113185805510"</f>
        <v>278220210113185805510</v>
      </c>
      <c r="C381" s="5" t="s">
        <v>6</v>
      </c>
      <c r="D381" s="5" t="str">
        <f>"陆显庆"</f>
        <v>陆显庆</v>
      </c>
      <c r="E381" s="5" t="str">
        <f t="shared" si="90"/>
        <v>女</v>
      </c>
    </row>
    <row r="382" spans="1:5" ht="30" customHeight="1">
      <c r="A382" s="5">
        <v>380</v>
      </c>
      <c r="B382" s="5" t="str">
        <f>"278220210113193135511"</f>
        <v>278220210113193135511</v>
      </c>
      <c r="C382" s="5" t="s">
        <v>6</v>
      </c>
      <c r="D382" s="5" t="str">
        <f>"翁小羽"</f>
        <v>翁小羽</v>
      </c>
      <c r="E382" s="5" t="str">
        <f t="shared" si="90"/>
        <v>女</v>
      </c>
    </row>
    <row r="383" spans="1:5" ht="30" customHeight="1">
      <c r="A383" s="5">
        <v>381</v>
      </c>
      <c r="B383" s="5" t="str">
        <f>"278220210113193532512"</f>
        <v>278220210113193532512</v>
      </c>
      <c r="C383" s="5" t="s">
        <v>6</v>
      </c>
      <c r="D383" s="5" t="str">
        <f>"陈宏伟"</f>
        <v>陈宏伟</v>
      </c>
      <c r="E383" s="5" t="str">
        <f t="shared" si="91"/>
        <v>男</v>
      </c>
    </row>
    <row r="384" spans="1:5" ht="30" customHeight="1">
      <c r="A384" s="5">
        <v>382</v>
      </c>
      <c r="B384" s="5" t="str">
        <f>"278220210113194537513"</f>
        <v>278220210113194537513</v>
      </c>
      <c r="C384" s="5" t="s">
        <v>6</v>
      </c>
      <c r="D384" s="5" t="str">
        <f>"陈小妹"</f>
        <v>陈小妹</v>
      </c>
      <c r="E384" s="5" t="str">
        <f aca="true" t="shared" si="92" ref="E384:E390">"女"</f>
        <v>女</v>
      </c>
    </row>
    <row r="385" spans="1:5" ht="30" customHeight="1">
      <c r="A385" s="5">
        <v>383</v>
      </c>
      <c r="B385" s="5" t="str">
        <f>"278220210113201017514"</f>
        <v>278220210113201017514</v>
      </c>
      <c r="C385" s="5" t="s">
        <v>6</v>
      </c>
      <c r="D385" s="5" t="str">
        <f>"王冠南"</f>
        <v>王冠南</v>
      </c>
      <c r="E385" s="5" t="str">
        <f t="shared" si="91"/>
        <v>男</v>
      </c>
    </row>
    <row r="386" spans="1:5" ht="30" customHeight="1">
      <c r="A386" s="5">
        <v>384</v>
      </c>
      <c r="B386" s="5" t="str">
        <f>"278220210113202536515"</f>
        <v>278220210113202536515</v>
      </c>
      <c r="C386" s="5" t="s">
        <v>6</v>
      </c>
      <c r="D386" s="5" t="str">
        <f>"桂轩"</f>
        <v>桂轩</v>
      </c>
      <c r="E386" s="5" t="str">
        <f t="shared" si="91"/>
        <v>男</v>
      </c>
    </row>
    <row r="387" spans="1:5" ht="30" customHeight="1">
      <c r="A387" s="5">
        <v>385</v>
      </c>
      <c r="B387" s="5" t="str">
        <f>"278220210113203613517"</f>
        <v>278220210113203613517</v>
      </c>
      <c r="C387" s="5" t="s">
        <v>6</v>
      </c>
      <c r="D387" s="5" t="str">
        <f>"羊玲秀"</f>
        <v>羊玲秀</v>
      </c>
      <c r="E387" s="5" t="str">
        <f t="shared" si="92"/>
        <v>女</v>
      </c>
    </row>
    <row r="388" spans="1:5" ht="30" customHeight="1">
      <c r="A388" s="5">
        <v>386</v>
      </c>
      <c r="B388" s="5" t="str">
        <f>"278220210113204158518"</f>
        <v>278220210113204158518</v>
      </c>
      <c r="C388" s="5" t="s">
        <v>6</v>
      </c>
      <c r="D388" s="5" t="str">
        <f>"林梅"</f>
        <v>林梅</v>
      </c>
      <c r="E388" s="5" t="str">
        <f t="shared" si="92"/>
        <v>女</v>
      </c>
    </row>
    <row r="389" spans="1:5" ht="30" customHeight="1">
      <c r="A389" s="5">
        <v>387</v>
      </c>
      <c r="B389" s="5" t="str">
        <f>"278220210113205655519"</f>
        <v>278220210113205655519</v>
      </c>
      <c r="C389" s="5" t="s">
        <v>6</v>
      </c>
      <c r="D389" s="5" t="str">
        <f>"符嫦玲"</f>
        <v>符嫦玲</v>
      </c>
      <c r="E389" s="5" t="str">
        <f t="shared" si="92"/>
        <v>女</v>
      </c>
    </row>
    <row r="390" spans="1:5" ht="30" customHeight="1">
      <c r="A390" s="5">
        <v>388</v>
      </c>
      <c r="B390" s="5" t="str">
        <f>"278220210113205755520"</f>
        <v>278220210113205755520</v>
      </c>
      <c r="C390" s="5" t="s">
        <v>6</v>
      </c>
      <c r="D390" s="5" t="str">
        <f>"吴子涵"</f>
        <v>吴子涵</v>
      </c>
      <c r="E390" s="5" t="str">
        <f t="shared" si="92"/>
        <v>女</v>
      </c>
    </row>
    <row r="391" spans="1:5" ht="30" customHeight="1">
      <c r="A391" s="5">
        <v>389</v>
      </c>
      <c r="B391" s="5" t="str">
        <f>"278220210113210131522"</f>
        <v>278220210113210131522</v>
      </c>
      <c r="C391" s="5" t="s">
        <v>6</v>
      </c>
      <c r="D391" s="5" t="str">
        <f>"王俊越"</f>
        <v>王俊越</v>
      </c>
      <c r="E391" s="5" t="str">
        <f aca="true" t="shared" si="93" ref="E391:E394">"男"</f>
        <v>男</v>
      </c>
    </row>
    <row r="392" spans="1:5" ht="30" customHeight="1">
      <c r="A392" s="5">
        <v>390</v>
      </c>
      <c r="B392" s="5" t="str">
        <f>"278220210113210149523"</f>
        <v>278220210113210149523</v>
      </c>
      <c r="C392" s="5" t="s">
        <v>6</v>
      </c>
      <c r="D392" s="5" t="str">
        <f>"文宠斌"</f>
        <v>文宠斌</v>
      </c>
      <c r="E392" s="5" t="str">
        <f t="shared" si="93"/>
        <v>男</v>
      </c>
    </row>
    <row r="393" spans="1:5" ht="30" customHeight="1">
      <c r="A393" s="5">
        <v>391</v>
      </c>
      <c r="B393" s="5" t="str">
        <f>"278220210113211126524"</f>
        <v>278220210113211126524</v>
      </c>
      <c r="C393" s="5" t="s">
        <v>6</v>
      </c>
      <c r="D393" s="5" t="str">
        <f>"潘中凯"</f>
        <v>潘中凯</v>
      </c>
      <c r="E393" s="5" t="str">
        <f t="shared" si="93"/>
        <v>男</v>
      </c>
    </row>
    <row r="394" spans="1:5" ht="30" customHeight="1">
      <c r="A394" s="5">
        <v>392</v>
      </c>
      <c r="B394" s="5" t="str">
        <f>"278220210113215634526"</f>
        <v>278220210113215634526</v>
      </c>
      <c r="C394" s="5" t="s">
        <v>6</v>
      </c>
      <c r="D394" s="5" t="str">
        <f>"陈逸"</f>
        <v>陈逸</v>
      </c>
      <c r="E394" s="5" t="str">
        <f t="shared" si="93"/>
        <v>男</v>
      </c>
    </row>
    <row r="395" spans="1:5" ht="30" customHeight="1">
      <c r="A395" s="5">
        <v>393</v>
      </c>
      <c r="B395" s="5" t="str">
        <f>"278220210114002453528"</f>
        <v>278220210114002453528</v>
      </c>
      <c r="C395" s="5" t="s">
        <v>6</v>
      </c>
      <c r="D395" s="5" t="str">
        <f>"劳海健 "</f>
        <v>劳海健 </v>
      </c>
      <c r="E395" s="5" t="str">
        <f aca="true" t="shared" si="94" ref="E395:E401">"女"</f>
        <v>女</v>
      </c>
    </row>
    <row r="396" spans="1:5" ht="30" customHeight="1">
      <c r="A396" s="5">
        <v>394</v>
      </c>
      <c r="B396" s="5" t="str">
        <f>"278220210114024029530"</f>
        <v>278220210114024029530</v>
      </c>
      <c r="C396" s="5" t="s">
        <v>6</v>
      </c>
      <c r="D396" s="5" t="str">
        <f>"邱仁裕"</f>
        <v>邱仁裕</v>
      </c>
      <c r="E396" s="5" t="str">
        <f>"男"</f>
        <v>男</v>
      </c>
    </row>
    <row r="397" spans="1:5" ht="30" customHeight="1">
      <c r="A397" s="5">
        <v>395</v>
      </c>
      <c r="B397" s="5" t="str">
        <f>"278220210114084404534"</f>
        <v>278220210114084404534</v>
      </c>
      <c r="C397" s="5" t="s">
        <v>6</v>
      </c>
      <c r="D397" s="5" t="str">
        <f>"王燕娜"</f>
        <v>王燕娜</v>
      </c>
      <c r="E397" s="5" t="str">
        <f t="shared" si="94"/>
        <v>女</v>
      </c>
    </row>
    <row r="398" spans="1:5" ht="30" customHeight="1">
      <c r="A398" s="5">
        <v>396</v>
      </c>
      <c r="B398" s="5" t="str">
        <f>"278220210114084443535"</f>
        <v>278220210114084443535</v>
      </c>
      <c r="C398" s="5" t="s">
        <v>6</v>
      </c>
      <c r="D398" s="5" t="str">
        <f>"吴海文"</f>
        <v>吴海文</v>
      </c>
      <c r="E398" s="5" t="str">
        <f t="shared" si="94"/>
        <v>女</v>
      </c>
    </row>
    <row r="399" spans="1:5" ht="30" customHeight="1">
      <c r="A399" s="5">
        <v>397</v>
      </c>
      <c r="B399" s="5" t="str">
        <f>"278220210114085747537"</f>
        <v>278220210114085747537</v>
      </c>
      <c r="C399" s="5" t="s">
        <v>6</v>
      </c>
      <c r="D399" s="5" t="str">
        <f>"张蓝文"</f>
        <v>张蓝文</v>
      </c>
      <c r="E399" s="5" t="str">
        <f t="shared" si="94"/>
        <v>女</v>
      </c>
    </row>
    <row r="400" spans="1:5" ht="30" customHeight="1">
      <c r="A400" s="5">
        <v>398</v>
      </c>
      <c r="B400" s="5" t="str">
        <f>"278220210114092058540"</f>
        <v>278220210114092058540</v>
      </c>
      <c r="C400" s="5" t="s">
        <v>6</v>
      </c>
      <c r="D400" s="5" t="str">
        <f>"钟秋虹"</f>
        <v>钟秋虹</v>
      </c>
      <c r="E400" s="5" t="str">
        <f t="shared" si="94"/>
        <v>女</v>
      </c>
    </row>
    <row r="401" spans="1:5" ht="30" customHeight="1">
      <c r="A401" s="5">
        <v>399</v>
      </c>
      <c r="B401" s="5" t="str">
        <f>"278220210114092932541"</f>
        <v>278220210114092932541</v>
      </c>
      <c r="C401" s="5" t="s">
        <v>6</v>
      </c>
      <c r="D401" s="5" t="str">
        <f>"符汝芳"</f>
        <v>符汝芳</v>
      </c>
      <c r="E401" s="5" t="str">
        <f t="shared" si="94"/>
        <v>女</v>
      </c>
    </row>
    <row r="402" spans="1:5" ht="30" customHeight="1">
      <c r="A402" s="5">
        <v>400</v>
      </c>
      <c r="B402" s="5" t="str">
        <f>"278220210114093429542"</f>
        <v>278220210114093429542</v>
      </c>
      <c r="C402" s="5" t="s">
        <v>6</v>
      </c>
      <c r="D402" s="5" t="str">
        <f>"吴之正"</f>
        <v>吴之正</v>
      </c>
      <c r="E402" s="5" t="str">
        <f>"男"</f>
        <v>男</v>
      </c>
    </row>
    <row r="403" spans="1:5" ht="30" customHeight="1">
      <c r="A403" s="5">
        <v>401</v>
      </c>
      <c r="B403" s="5" t="str">
        <f>"278220210114094029543"</f>
        <v>278220210114094029543</v>
      </c>
      <c r="C403" s="5" t="s">
        <v>6</v>
      </c>
      <c r="D403" s="5" t="str">
        <f>"林青柳"</f>
        <v>林青柳</v>
      </c>
      <c r="E403" s="5" t="str">
        <f aca="true" t="shared" si="95" ref="E403:E407">"女"</f>
        <v>女</v>
      </c>
    </row>
    <row r="404" spans="1:5" ht="30" customHeight="1">
      <c r="A404" s="5">
        <v>402</v>
      </c>
      <c r="B404" s="5" t="str">
        <f>"278220210114094045544"</f>
        <v>278220210114094045544</v>
      </c>
      <c r="C404" s="5" t="s">
        <v>6</v>
      </c>
      <c r="D404" s="5" t="str">
        <f>"汪克毅"</f>
        <v>汪克毅</v>
      </c>
      <c r="E404" s="5" t="str">
        <f aca="true" t="shared" si="96" ref="E404:E410">"男"</f>
        <v>男</v>
      </c>
    </row>
    <row r="405" spans="1:5" ht="30" customHeight="1">
      <c r="A405" s="5">
        <v>403</v>
      </c>
      <c r="B405" s="5" t="str">
        <f>"278220210114094618545"</f>
        <v>278220210114094618545</v>
      </c>
      <c r="C405" s="5" t="s">
        <v>6</v>
      </c>
      <c r="D405" s="5" t="str">
        <f>"陈锦丽"</f>
        <v>陈锦丽</v>
      </c>
      <c r="E405" s="5" t="str">
        <f t="shared" si="95"/>
        <v>女</v>
      </c>
    </row>
    <row r="406" spans="1:5" ht="30" customHeight="1">
      <c r="A406" s="5">
        <v>404</v>
      </c>
      <c r="B406" s="5" t="str">
        <f>"278220210114095152546"</f>
        <v>278220210114095152546</v>
      </c>
      <c r="C406" s="5" t="s">
        <v>6</v>
      </c>
      <c r="D406" s="5" t="str">
        <f>"张亚姑"</f>
        <v>张亚姑</v>
      </c>
      <c r="E406" s="5" t="str">
        <f t="shared" si="95"/>
        <v>女</v>
      </c>
    </row>
    <row r="407" spans="1:5" ht="30" customHeight="1">
      <c r="A407" s="5">
        <v>405</v>
      </c>
      <c r="B407" s="5" t="str">
        <f>"278220210114100334548"</f>
        <v>278220210114100334548</v>
      </c>
      <c r="C407" s="5" t="s">
        <v>6</v>
      </c>
      <c r="D407" s="5" t="str">
        <f>"陈太景"</f>
        <v>陈太景</v>
      </c>
      <c r="E407" s="5" t="str">
        <f t="shared" si="95"/>
        <v>女</v>
      </c>
    </row>
    <row r="408" spans="1:5" ht="30" customHeight="1">
      <c r="A408" s="5">
        <v>406</v>
      </c>
      <c r="B408" s="5" t="str">
        <f>"278220210114102333550"</f>
        <v>278220210114102333550</v>
      </c>
      <c r="C408" s="5" t="s">
        <v>6</v>
      </c>
      <c r="D408" s="5" t="str">
        <f>"王开令"</f>
        <v>王开令</v>
      </c>
      <c r="E408" s="5" t="str">
        <f t="shared" si="96"/>
        <v>男</v>
      </c>
    </row>
    <row r="409" spans="1:5" ht="30" customHeight="1">
      <c r="A409" s="5">
        <v>407</v>
      </c>
      <c r="B409" s="5" t="str">
        <f>"278220210114103435551"</f>
        <v>278220210114103435551</v>
      </c>
      <c r="C409" s="5" t="s">
        <v>6</v>
      </c>
      <c r="D409" s="5" t="str">
        <f>"杨生华"</f>
        <v>杨生华</v>
      </c>
      <c r="E409" s="5" t="str">
        <f t="shared" si="96"/>
        <v>男</v>
      </c>
    </row>
    <row r="410" spans="1:5" ht="30" customHeight="1">
      <c r="A410" s="5">
        <v>408</v>
      </c>
      <c r="B410" s="5" t="str">
        <f>"278220210114104123552"</f>
        <v>278220210114104123552</v>
      </c>
      <c r="C410" s="5" t="s">
        <v>6</v>
      </c>
      <c r="D410" s="5" t="str">
        <f>"郑家权"</f>
        <v>郑家权</v>
      </c>
      <c r="E410" s="5" t="str">
        <f t="shared" si="96"/>
        <v>男</v>
      </c>
    </row>
    <row r="411" spans="1:5" ht="30" customHeight="1">
      <c r="A411" s="5">
        <v>409</v>
      </c>
      <c r="B411" s="5" t="str">
        <f>"278220210114104248553"</f>
        <v>278220210114104248553</v>
      </c>
      <c r="C411" s="5" t="s">
        <v>6</v>
      </c>
      <c r="D411" s="5" t="str">
        <f>"盆丽英"</f>
        <v>盆丽英</v>
      </c>
      <c r="E411" s="5" t="str">
        <f>"女"</f>
        <v>女</v>
      </c>
    </row>
    <row r="412" spans="1:5" ht="30" customHeight="1">
      <c r="A412" s="5">
        <v>410</v>
      </c>
      <c r="B412" s="5" t="str">
        <f>"278220210114105248554"</f>
        <v>278220210114105248554</v>
      </c>
      <c r="C412" s="5" t="s">
        <v>6</v>
      </c>
      <c r="D412" s="5" t="str">
        <f>"林彩金"</f>
        <v>林彩金</v>
      </c>
      <c r="E412" s="5" t="str">
        <f>"女"</f>
        <v>女</v>
      </c>
    </row>
    <row r="413" spans="1:5" ht="30" customHeight="1">
      <c r="A413" s="5">
        <v>411</v>
      </c>
      <c r="B413" s="5" t="str">
        <f>"278220210114105843555"</f>
        <v>278220210114105843555</v>
      </c>
      <c r="C413" s="5" t="s">
        <v>6</v>
      </c>
      <c r="D413" s="5" t="str">
        <f>"黄伟国"</f>
        <v>黄伟国</v>
      </c>
      <c r="E413" s="5" t="str">
        <f aca="true" t="shared" si="97" ref="E413:E418">"男"</f>
        <v>男</v>
      </c>
    </row>
    <row r="414" spans="1:5" ht="30" customHeight="1">
      <c r="A414" s="5">
        <v>412</v>
      </c>
      <c r="B414" s="5" t="str">
        <f>"278220210114110708556"</f>
        <v>278220210114110708556</v>
      </c>
      <c r="C414" s="5" t="s">
        <v>6</v>
      </c>
      <c r="D414" s="5" t="str">
        <f>"陈荣禄"</f>
        <v>陈荣禄</v>
      </c>
      <c r="E414" s="5" t="str">
        <f t="shared" si="97"/>
        <v>男</v>
      </c>
    </row>
    <row r="415" spans="1:5" ht="30" customHeight="1">
      <c r="A415" s="5">
        <v>413</v>
      </c>
      <c r="B415" s="5" t="str">
        <f>"278220210114111434557"</f>
        <v>278220210114111434557</v>
      </c>
      <c r="C415" s="5" t="s">
        <v>6</v>
      </c>
      <c r="D415" s="5" t="str">
        <f>"王贵俊"</f>
        <v>王贵俊</v>
      </c>
      <c r="E415" s="5" t="str">
        <f t="shared" si="97"/>
        <v>男</v>
      </c>
    </row>
    <row r="416" spans="1:5" ht="30" customHeight="1">
      <c r="A416" s="5">
        <v>414</v>
      </c>
      <c r="B416" s="5" t="str">
        <f>"278220210114111824558"</f>
        <v>278220210114111824558</v>
      </c>
      <c r="C416" s="5" t="s">
        <v>6</v>
      </c>
      <c r="D416" s="5" t="str">
        <f>"罗明杰"</f>
        <v>罗明杰</v>
      </c>
      <c r="E416" s="5" t="str">
        <f t="shared" si="97"/>
        <v>男</v>
      </c>
    </row>
    <row r="417" spans="1:5" ht="30" customHeight="1">
      <c r="A417" s="5">
        <v>415</v>
      </c>
      <c r="B417" s="5" t="str">
        <f>"278220210114113507560"</f>
        <v>278220210114113507560</v>
      </c>
      <c r="C417" s="5" t="s">
        <v>6</v>
      </c>
      <c r="D417" s="5" t="str">
        <f>"吴学孙"</f>
        <v>吴学孙</v>
      </c>
      <c r="E417" s="5" t="str">
        <f t="shared" si="97"/>
        <v>男</v>
      </c>
    </row>
    <row r="418" spans="1:5" ht="30" customHeight="1">
      <c r="A418" s="5">
        <v>416</v>
      </c>
      <c r="B418" s="5" t="str">
        <f>"278220210114114125561"</f>
        <v>278220210114114125561</v>
      </c>
      <c r="C418" s="5" t="s">
        <v>6</v>
      </c>
      <c r="D418" s="5" t="str">
        <f>"吴坤峰"</f>
        <v>吴坤峰</v>
      </c>
      <c r="E418" s="5" t="str">
        <f t="shared" si="97"/>
        <v>男</v>
      </c>
    </row>
    <row r="419" spans="1:5" ht="30" customHeight="1">
      <c r="A419" s="5">
        <v>417</v>
      </c>
      <c r="B419" s="5" t="str">
        <f>"278220210114114316562"</f>
        <v>278220210114114316562</v>
      </c>
      <c r="C419" s="5" t="s">
        <v>6</v>
      </c>
      <c r="D419" s="5" t="str">
        <f>"劳桂玉"</f>
        <v>劳桂玉</v>
      </c>
      <c r="E419" s="5" t="str">
        <f>"女"</f>
        <v>女</v>
      </c>
    </row>
    <row r="420" spans="1:5" ht="30" customHeight="1">
      <c r="A420" s="5">
        <v>418</v>
      </c>
      <c r="B420" s="5" t="str">
        <f>"278220210114120528563"</f>
        <v>278220210114120528563</v>
      </c>
      <c r="C420" s="5" t="s">
        <v>6</v>
      </c>
      <c r="D420" s="5" t="str">
        <f>"欧哲岑"</f>
        <v>欧哲岑</v>
      </c>
      <c r="E420" s="5" t="str">
        <f aca="true" t="shared" si="98" ref="E420:E424">"男"</f>
        <v>男</v>
      </c>
    </row>
    <row r="421" spans="1:5" ht="30" customHeight="1">
      <c r="A421" s="5">
        <v>419</v>
      </c>
      <c r="B421" s="5" t="str">
        <f>"278220210114123240564"</f>
        <v>278220210114123240564</v>
      </c>
      <c r="C421" s="5" t="s">
        <v>6</v>
      </c>
      <c r="D421" s="5" t="str">
        <f>"吴钟厚"</f>
        <v>吴钟厚</v>
      </c>
      <c r="E421" s="5" t="str">
        <f t="shared" si="98"/>
        <v>男</v>
      </c>
    </row>
    <row r="422" spans="1:5" ht="30" customHeight="1">
      <c r="A422" s="5">
        <v>420</v>
      </c>
      <c r="B422" s="5" t="str">
        <f>"278220210114124832565"</f>
        <v>278220210114124832565</v>
      </c>
      <c r="C422" s="5" t="s">
        <v>6</v>
      </c>
      <c r="D422" s="5" t="str">
        <f>"黄淑钰"</f>
        <v>黄淑钰</v>
      </c>
      <c r="E422" s="5" t="str">
        <f aca="true" t="shared" si="99" ref="E422:E427">"女"</f>
        <v>女</v>
      </c>
    </row>
    <row r="423" spans="1:5" ht="30" customHeight="1">
      <c r="A423" s="5">
        <v>421</v>
      </c>
      <c r="B423" s="5" t="str">
        <f>"278220210114130952567"</f>
        <v>278220210114130952567</v>
      </c>
      <c r="C423" s="5" t="s">
        <v>6</v>
      </c>
      <c r="D423" s="5" t="str">
        <f>"陈春雨"</f>
        <v>陈春雨</v>
      </c>
      <c r="E423" s="5" t="str">
        <f t="shared" si="98"/>
        <v>男</v>
      </c>
    </row>
    <row r="424" spans="1:5" ht="30" customHeight="1">
      <c r="A424" s="5">
        <v>422</v>
      </c>
      <c r="B424" s="5" t="str">
        <f>"278220210114132912568"</f>
        <v>278220210114132912568</v>
      </c>
      <c r="C424" s="5" t="s">
        <v>6</v>
      </c>
      <c r="D424" s="5" t="str">
        <f>"丁仕松"</f>
        <v>丁仕松</v>
      </c>
      <c r="E424" s="5" t="str">
        <f t="shared" si="98"/>
        <v>男</v>
      </c>
    </row>
    <row r="425" spans="1:5" ht="30" customHeight="1">
      <c r="A425" s="5">
        <v>423</v>
      </c>
      <c r="B425" s="5" t="str">
        <f>"278220210114134728570"</f>
        <v>278220210114134728570</v>
      </c>
      <c r="C425" s="5" t="s">
        <v>6</v>
      </c>
      <c r="D425" s="5" t="str">
        <f>"梁杨英"</f>
        <v>梁杨英</v>
      </c>
      <c r="E425" s="5" t="str">
        <f t="shared" si="99"/>
        <v>女</v>
      </c>
    </row>
    <row r="426" spans="1:5" ht="30" customHeight="1">
      <c r="A426" s="5">
        <v>424</v>
      </c>
      <c r="B426" s="5" t="str">
        <f>"278220210114141715572"</f>
        <v>278220210114141715572</v>
      </c>
      <c r="C426" s="5" t="s">
        <v>6</v>
      </c>
      <c r="D426" s="5" t="str">
        <f>"黄千钰"</f>
        <v>黄千钰</v>
      </c>
      <c r="E426" s="5" t="str">
        <f aca="true" t="shared" si="100" ref="E426:E429">"男"</f>
        <v>男</v>
      </c>
    </row>
    <row r="427" spans="1:5" ht="30" customHeight="1">
      <c r="A427" s="5">
        <v>425</v>
      </c>
      <c r="B427" s="5" t="str">
        <f>"278220210114142105573"</f>
        <v>278220210114142105573</v>
      </c>
      <c r="C427" s="5" t="s">
        <v>6</v>
      </c>
      <c r="D427" s="5" t="str">
        <f>"曾颖"</f>
        <v>曾颖</v>
      </c>
      <c r="E427" s="5" t="str">
        <f t="shared" si="99"/>
        <v>女</v>
      </c>
    </row>
    <row r="428" spans="1:5" ht="30" customHeight="1">
      <c r="A428" s="5">
        <v>426</v>
      </c>
      <c r="B428" s="5" t="str">
        <f>"278220210114143543574"</f>
        <v>278220210114143543574</v>
      </c>
      <c r="C428" s="5" t="s">
        <v>6</v>
      </c>
      <c r="D428" s="5" t="str">
        <f>"邱伟"</f>
        <v>邱伟</v>
      </c>
      <c r="E428" s="5" t="str">
        <f t="shared" si="100"/>
        <v>男</v>
      </c>
    </row>
    <row r="429" spans="1:5" ht="30" customHeight="1">
      <c r="A429" s="5">
        <v>427</v>
      </c>
      <c r="B429" s="5" t="str">
        <f>"278220210114145730577"</f>
        <v>278220210114145730577</v>
      </c>
      <c r="C429" s="5" t="s">
        <v>6</v>
      </c>
      <c r="D429" s="5" t="str">
        <f>"吴就"</f>
        <v>吴就</v>
      </c>
      <c r="E429" s="5" t="str">
        <f t="shared" si="100"/>
        <v>男</v>
      </c>
    </row>
    <row r="430" spans="1:5" ht="30" customHeight="1">
      <c r="A430" s="5">
        <v>428</v>
      </c>
      <c r="B430" s="5" t="str">
        <f>"278220210114150839578"</f>
        <v>278220210114150839578</v>
      </c>
      <c r="C430" s="5" t="s">
        <v>6</v>
      </c>
      <c r="D430" s="5" t="str">
        <f>"曾春"</f>
        <v>曾春</v>
      </c>
      <c r="E430" s="5" t="str">
        <f aca="true" t="shared" si="101" ref="E430:E432">"女"</f>
        <v>女</v>
      </c>
    </row>
    <row r="431" spans="1:5" ht="30" customHeight="1">
      <c r="A431" s="5">
        <v>429</v>
      </c>
      <c r="B431" s="5" t="str">
        <f>"278220210114152320579"</f>
        <v>278220210114152320579</v>
      </c>
      <c r="C431" s="5" t="s">
        <v>6</v>
      </c>
      <c r="D431" s="5" t="str">
        <f>"刘进燕"</f>
        <v>刘进燕</v>
      </c>
      <c r="E431" s="5" t="str">
        <f t="shared" si="101"/>
        <v>女</v>
      </c>
    </row>
    <row r="432" spans="1:5" ht="30" customHeight="1">
      <c r="A432" s="5">
        <v>430</v>
      </c>
      <c r="B432" s="5" t="str">
        <f>"278220210114154130585"</f>
        <v>278220210114154130585</v>
      </c>
      <c r="C432" s="5" t="s">
        <v>6</v>
      </c>
      <c r="D432" s="5" t="str">
        <f>"文倩"</f>
        <v>文倩</v>
      </c>
      <c r="E432" s="5" t="str">
        <f t="shared" si="101"/>
        <v>女</v>
      </c>
    </row>
    <row r="433" spans="1:5" ht="30" customHeight="1">
      <c r="A433" s="5">
        <v>431</v>
      </c>
      <c r="B433" s="5" t="str">
        <f>"278220210114155309586"</f>
        <v>278220210114155309586</v>
      </c>
      <c r="C433" s="5" t="s">
        <v>6</v>
      </c>
      <c r="D433" s="5" t="str">
        <f>"符郑贤"</f>
        <v>符郑贤</v>
      </c>
      <c r="E433" s="5" t="str">
        <f aca="true" t="shared" si="102" ref="E433:E437">"男"</f>
        <v>男</v>
      </c>
    </row>
    <row r="434" spans="1:5" ht="30" customHeight="1">
      <c r="A434" s="5">
        <v>432</v>
      </c>
      <c r="B434" s="5" t="str">
        <f>"278220210114160438588"</f>
        <v>278220210114160438588</v>
      </c>
      <c r="C434" s="5" t="s">
        <v>6</v>
      </c>
      <c r="D434" s="5" t="str">
        <f>"符荣基"</f>
        <v>符荣基</v>
      </c>
      <c r="E434" s="5" t="str">
        <f t="shared" si="102"/>
        <v>男</v>
      </c>
    </row>
    <row r="435" spans="1:5" ht="30" customHeight="1">
      <c r="A435" s="5">
        <v>433</v>
      </c>
      <c r="B435" s="5" t="str">
        <f>"278220210114162304590"</f>
        <v>278220210114162304590</v>
      </c>
      <c r="C435" s="5" t="s">
        <v>6</v>
      </c>
      <c r="D435" s="5" t="str">
        <f>"彭玉秀"</f>
        <v>彭玉秀</v>
      </c>
      <c r="E435" s="5" t="str">
        <f aca="true" t="shared" si="103" ref="E435:E438">"女"</f>
        <v>女</v>
      </c>
    </row>
    <row r="436" spans="1:5" ht="30" customHeight="1">
      <c r="A436" s="5">
        <v>434</v>
      </c>
      <c r="B436" s="5" t="str">
        <f>"278220210114164418591"</f>
        <v>278220210114164418591</v>
      </c>
      <c r="C436" s="5" t="s">
        <v>6</v>
      </c>
      <c r="D436" s="5" t="str">
        <f>"梁达霞"</f>
        <v>梁达霞</v>
      </c>
      <c r="E436" s="5" t="str">
        <f t="shared" si="103"/>
        <v>女</v>
      </c>
    </row>
    <row r="437" spans="1:5" ht="30" customHeight="1">
      <c r="A437" s="5">
        <v>435</v>
      </c>
      <c r="B437" s="5" t="str">
        <f>"278220210114164914592"</f>
        <v>278220210114164914592</v>
      </c>
      <c r="C437" s="5" t="s">
        <v>6</v>
      </c>
      <c r="D437" s="5" t="str">
        <f>"王铭"</f>
        <v>王铭</v>
      </c>
      <c r="E437" s="5" t="str">
        <f t="shared" si="102"/>
        <v>男</v>
      </c>
    </row>
    <row r="438" spans="1:5" ht="30" customHeight="1">
      <c r="A438" s="5">
        <v>436</v>
      </c>
      <c r="B438" s="5" t="str">
        <f>"278220210114171500594"</f>
        <v>278220210114171500594</v>
      </c>
      <c r="C438" s="5" t="s">
        <v>6</v>
      </c>
      <c r="D438" s="5" t="str">
        <f>"杨柳"</f>
        <v>杨柳</v>
      </c>
      <c r="E438" s="5" t="str">
        <f t="shared" si="103"/>
        <v>女</v>
      </c>
    </row>
    <row r="439" spans="1:5" ht="30" customHeight="1">
      <c r="A439" s="5">
        <v>437</v>
      </c>
      <c r="B439" s="5" t="str">
        <f>"278220210114172002595"</f>
        <v>278220210114172002595</v>
      </c>
      <c r="C439" s="5" t="s">
        <v>6</v>
      </c>
      <c r="D439" s="5" t="str">
        <f>"黄留欣"</f>
        <v>黄留欣</v>
      </c>
      <c r="E439" s="5" t="str">
        <f aca="true" t="shared" si="104" ref="E439:E442">"男"</f>
        <v>男</v>
      </c>
    </row>
    <row r="440" spans="1:5" ht="30" customHeight="1">
      <c r="A440" s="5">
        <v>438</v>
      </c>
      <c r="B440" s="5" t="str">
        <f>"278220210114172221596"</f>
        <v>278220210114172221596</v>
      </c>
      <c r="C440" s="5" t="s">
        <v>6</v>
      </c>
      <c r="D440" s="5" t="str">
        <f>"林家雄"</f>
        <v>林家雄</v>
      </c>
      <c r="E440" s="5" t="str">
        <f t="shared" si="104"/>
        <v>男</v>
      </c>
    </row>
    <row r="441" spans="1:5" ht="30" customHeight="1">
      <c r="A441" s="5">
        <v>439</v>
      </c>
      <c r="B441" s="5" t="str">
        <f>"278220210114172421597"</f>
        <v>278220210114172421597</v>
      </c>
      <c r="C441" s="5" t="s">
        <v>6</v>
      </c>
      <c r="D441" s="5" t="str">
        <f>"陈小怡"</f>
        <v>陈小怡</v>
      </c>
      <c r="E441" s="5" t="str">
        <f aca="true" t="shared" si="105" ref="E441:E446">"女"</f>
        <v>女</v>
      </c>
    </row>
    <row r="442" spans="1:5" ht="30" customHeight="1">
      <c r="A442" s="5">
        <v>440</v>
      </c>
      <c r="B442" s="5" t="str">
        <f>"278220210114172525598"</f>
        <v>278220210114172525598</v>
      </c>
      <c r="C442" s="5" t="s">
        <v>6</v>
      </c>
      <c r="D442" s="5" t="str">
        <f>"陈在腾"</f>
        <v>陈在腾</v>
      </c>
      <c r="E442" s="5" t="str">
        <f t="shared" si="104"/>
        <v>男</v>
      </c>
    </row>
    <row r="443" spans="1:5" ht="30" customHeight="1">
      <c r="A443" s="5">
        <v>441</v>
      </c>
      <c r="B443" s="5" t="str">
        <f>"278220210114174139600"</f>
        <v>278220210114174139600</v>
      </c>
      <c r="C443" s="5" t="s">
        <v>6</v>
      </c>
      <c r="D443" s="5" t="str">
        <f>"邢诒美"</f>
        <v>邢诒美</v>
      </c>
      <c r="E443" s="5" t="str">
        <f t="shared" si="105"/>
        <v>女</v>
      </c>
    </row>
    <row r="444" spans="1:5" ht="30" customHeight="1">
      <c r="A444" s="5">
        <v>442</v>
      </c>
      <c r="B444" s="5" t="str">
        <f>"278220210114174200601"</f>
        <v>278220210114174200601</v>
      </c>
      <c r="C444" s="5" t="s">
        <v>6</v>
      </c>
      <c r="D444" s="5" t="str">
        <f>"杨舒征"</f>
        <v>杨舒征</v>
      </c>
      <c r="E444" s="5" t="str">
        <f t="shared" si="105"/>
        <v>女</v>
      </c>
    </row>
    <row r="445" spans="1:5" ht="30" customHeight="1">
      <c r="A445" s="5">
        <v>443</v>
      </c>
      <c r="B445" s="5" t="str">
        <f>"278220210114175801603"</f>
        <v>278220210114175801603</v>
      </c>
      <c r="C445" s="5" t="s">
        <v>6</v>
      </c>
      <c r="D445" s="5" t="str">
        <f>"吴雪霜"</f>
        <v>吴雪霜</v>
      </c>
      <c r="E445" s="5" t="str">
        <f t="shared" si="105"/>
        <v>女</v>
      </c>
    </row>
    <row r="446" spans="1:5" ht="30" customHeight="1">
      <c r="A446" s="5">
        <v>444</v>
      </c>
      <c r="B446" s="5" t="str">
        <f>"278220210114180732604"</f>
        <v>278220210114180732604</v>
      </c>
      <c r="C446" s="5" t="s">
        <v>6</v>
      </c>
      <c r="D446" s="5" t="str">
        <f>"唐萍"</f>
        <v>唐萍</v>
      </c>
      <c r="E446" s="5" t="str">
        <f t="shared" si="105"/>
        <v>女</v>
      </c>
    </row>
    <row r="447" spans="1:5" ht="30" customHeight="1">
      <c r="A447" s="5">
        <v>445</v>
      </c>
      <c r="B447" s="5" t="str">
        <f>"278220210114182032605"</f>
        <v>278220210114182032605</v>
      </c>
      <c r="C447" s="5" t="s">
        <v>6</v>
      </c>
      <c r="D447" s="5" t="str">
        <f>"邢益贤"</f>
        <v>邢益贤</v>
      </c>
      <c r="E447" s="5" t="str">
        <f>"男"</f>
        <v>男</v>
      </c>
    </row>
    <row r="448" spans="1:5" ht="30" customHeight="1">
      <c r="A448" s="5">
        <v>446</v>
      </c>
      <c r="B448" s="5" t="str">
        <f>"278220210114190459609"</f>
        <v>278220210114190459609</v>
      </c>
      <c r="C448" s="5" t="s">
        <v>6</v>
      </c>
      <c r="D448" s="5" t="str">
        <f>"林珍珍"</f>
        <v>林珍珍</v>
      </c>
      <c r="E448" s="5" t="str">
        <f aca="true" t="shared" si="106" ref="E448:E452">"女"</f>
        <v>女</v>
      </c>
    </row>
    <row r="449" spans="1:5" ht="30" customHeight="1">
      <c r="A449" s="5">
        <v>447</v>
      </c>
      <c r="B449" s="5" t="str">
        <f>"278220210114191736610"</f>
        <v>278220210114191736610</v>
      </c>
      <c r="C449" s="5" t="s">
        <v>6</v>
      </c>
      <c r="D449" s="5" t="str">
        <f>"张琳"</f>
        <v>张琳</v>
      </c>
      <c r="E449" s="5" t="str">
        <f t="shared" si="106"/>
        <v>女</v>
      </c>
    </row>
    <row r="450" spans="1:5" ht="30" customHeight="1">
      <c r="A450" s="5">
        <v>448</v>
      </c>
      <c r="B450" s="5" t="str">
        <f>"278220210114191800611"</f>
        <v>278220210114191800611</v>
      </c>
      <c r="C450" s="5" t="s">
        <v>6</v>
      </c>
      <c r="D450" s="5" t="str">
        <f>"黄夏芳"</f>
        <v>黄夏芳</v>
      </c>
      <c r="E450" s="5" t="str">
        <f t="shared" si="106"/>
        <v>女</v>
      </c>
    </row>
    <row r="451" spans="1:5" ht="30" customHeight="1">
      <c r="A451" s="5">
        <v>449</v>
      </c>
      <c r="B451" s="5" t="str">
        <f>"278220210114194459612"</f>
        <v>278220210114194459612</v>
      </c>
      <c r="C451" s="5" t="s">
        <v>6</v>
      </c>
      <c r="D451" s="5" t="str">
        <f>"王海波"</f>
        <v>王海波</v>
      </c>
      <c r="E451" s="5" t="str">
        <f t="shared" si="106"/>
        <v>女</v>
      </c>
    </row>
    <row r="452" spans="1:5" ht="30" customHeight="1">
      <c r="A452" s="5">
        <v>450</v>
      </c>
      <c r="B452" s="5" t="str">
        <f>"278220210114194613613"</f>
        <v>278220210114194613613</v>
      </c>
      <c r="C452" s="5" t="s">
        <v>6</v>
      </c>
      <c r="D452" s="5" t="str">
        <f>"杨生院"</f>
        <v>杨生院</v>
      </c>
      <c r="E452" s="5" t="str">
        <f t="shared" si="106"/>
        <v>女</v>
      </c>
    </row>
    <row r="453" spans="1:5" ht="30" customHeight="1">
      <c r="A453" s="5">
        <v>451</v>
      </c>
      <c r="B453" s="5" t="str">
        <f>"278220210114201147614"</f>
        <v>278220210114201147614</v>
      </c>
      <c r="C453" s="5" t="s">
        <v>6</v>
      </c>
      <c r="D453" s="5" t="str">
        <f>"黄光往"</f>
        <v>黄光往</v>
      </c>
      <c r="E453" s="5" t="str">
        <f>"男"</f>
        <v>男</v>
      </c>
    </row>
    <row r="454" spans="1:5" ht="30" customHeight="1">
      <c r="A454" s="5">
        <v>452</v>
      </c>
      <c r="B454" s="5" t="str">
        <f>"278220210114201743615"</f>
        <v>278220210114201743615</v>
      </c>
      <c r="C454" s="5" t="s">
        <v>6</v>
      </c>
      <c r="D454" s="5" t="str">
        <f>"凌立燕"</f>
        <v>凌立燕</v>
      </c>
      <c r="E454" s="5" t="str">
        <f aca="true" t="shared" si="107" ref="E454:E460">"女"</f>
        <v>女</v>
      </c>
    </row>
    <row r="455" spans="1:5" ht="30" customHeight="1">
      <c r="A455" s="5">
        <v>453</v>
      </c>
      <c r="B455" s="5" t="str">
        <f>"278220210114202458616"</f>
        <v>278220210114202458616</v>
      </c>
      <c r="C455" s="5" t="s">
        <v>6</v>
      </c>
      <c r="D455" s="5" t="str">
        <f>"李昌泽"</f>
        <v>李昌泽</v>
      </c>
      <c r="E455" s="5" t="str">
        <f>"男"</f>
        <v>男</v>
      </c>
    </row>
    <row r="456" spans="1:5" ht="30" customHeight="1">
      <c r="A456" s="5">
        <v>454</v>
      </c>
      <c r="B456" s="5" t="str">
        <f>"278220210114204952619"</f>
        <v>278220210114204952619</v>
      </c>
      <c r="C456" s="5" t="s">
        <v>6</v>
      </c>
      <c r="D456" s="5" t="str">
        <f>"林祝秀"</f>
        <v>林祝秀</v>
      </c>
      <c r="E456" s="5" t="str">
        <f t="shared" si="107"/>
        <v>女</v>
      </c>
    </row>
    <row r="457" spans="1:5" ht="30" customHeight="1">
      <c r="A457" s="5">
        <v>455</v>
      </c>
      <c r="B457" s="5" t="str">
        <f>"278220210114210646620"</f>
        <v>278220210114210646620</v>
      </c>
      <c r="C457" s="5" t="s">
        <v>6</v>
      </c>
      <c r="D457" s="5" t="str">
        <f>"颜江帆"</f>
        <v>颜江帆</v>
      </c>
      <c r="E457" s="5" t="str">
        <f t="shared" si="107"/>
        <v>女</v>
      </c>
    </row>
    <row r="458" spans="1:5" ht="30" customHeight="1">
      <c r="A458" s="5">
        <v>456</v>
      </c>
      <c r="B458" s="5" t="str">
        <f>"278220210114211241622"</f>
        <v>278220210114211241622</v>
      </c>
      <c r="C458" s="5" t="s">
        <v>6</v>
      </c>
      <c r="D458" s="5" t="str">
        <f>"黄异莹"</f>
        <v>黄异莹</v>
      </c>
      <c r="E458" s="5" t="str">
        <f t="shared" si="107"/>
        <v>女</v>
      </c>
    </row>
    <row r="459" spans="1:5" ht="30" customHeight="1">
      <c r="A459" s="5">
        <v>457</v>
      </c>
      <c r="B459" s="5" t="str">
        <f>"278220210114212916624"</f>
        <v>278220210114212916624</v>
      </c>
      <c r="C459" s="5" t="s">
        <v>6</v>
      </c>
      <c r="D459" s="5" t="str">
        <f>"吴会婷"</f>
        <v>吴会婷</v>
      </c>
      <c r="E459" s="5" t="str">
        <f t="shared" si="107"/>
        <v>女</v>
      </c>
    </row>
    <row r="460" spans="1:5" ht="30" customHeight="1">
      <c r="A460" s="5">
        <v>458</v>
      </c>
      <c r="B460" s="5" t="str">
        <f>"278220210114213408625"</f>
        <v>278220210114213408625</v>
      </c>
      <c r="C460" s="5" t="s">
        <v>6</v>
      </c>
      <c r="D460" s="5" t="str">
        <f>"符美倩"</f>
        <v>符美倩</v>
      </c>
      <c r="E460" s="5" t="str">
        <f t="shared" si="107"/>
        <v>女</v>
      </c>
    </row>
    <row r="461" spans="1:5" ht="30" customHeight="1">
      <c r="A461" s="5">
        <v>459</v>
      </c>
      <c r="B461" s="5" t="str">
        <f>"278220210114213614627"</f>
        <v>278220210114213614627</v>
      </c>
      <c r="C461" s="5" t="s">
        <v>6</v>
      </c>
      <c r="D461" s="5" t="str">
        <f>"黄宾徐"</f>
        <v>黄宾徐</v>
      </c>
      <c r="E461" s="5" t="str">
        <f aca="true" t="shared" si="108" ref="E461:E468">"男"</f>
        <v>男</v>
      </c>
    </row>
    <row r="462" spans="1:5" ht="30" customHeight="1">
      <c r="A462" s="5">
        <v>460</v>
      </c>
      <c r="B462" s="5" t="str">
        <f>"278220210114213638628"</f>
        <v>278220210114213638628</v>
      </c>
      <c r="C462" s="5" t="s">
        <v>6</v>
      </c>
      <c r="D462" s="5" t="str">
        <f>"曾纪强"</f>
        <v>曾纪强</v>
      </c>
      <c r="E462" s="5" t="str">
        <f t="shared" si="108"/>
        <v>男</v>
      </c>
    </row>
    <row r="463" spans="1:5" ht="30" customHeight="1">
      <c r="A463" s="5">
        <v>461</v>
      </c>
      <c r="B463" s="5" t="str">
        <f>"278220210114214708629"</f>
        <v>278220210114214708629</v>
      </c>
      <c r="C463" s="5" t="s">
        <v>6</v>
      </c>
      <c r="D463" s="5" t="str">
        <f>"王曼茹"</f>
        <v>王曼茹</v>
      </c>
      <c r="E463" s="5" t="str">
        <f aca="true" t="shared" si="109" ref="E463:E465">"女"</f>
        <v>女</v>
      </c>
    </row>
    <row r="464" spans="1:5" ht="30" customHeight="1">
      <c r="A464" s="5">
        <v>462</v>
      </c>
      <c r="B464" s="5" t="str">
        <f>"278220210114221405632"</f>
        <v>278220210114221405632</v>
      </c>
      <c r="C464" s="5" t="s">
        <v>6</v>
      </c>
      <c r="D464" s="5" t="str">
        <f>"毛慧婷"</f>
        <v>毛慧婷</v>
      </c>
      <c r="E464" s="5" t="str">
        <f t="shared" si="109"/>
        <v>女</v>
      </c>
    </row>
    <row r="465" spans="1:5" ht="30" customHeight="1">
      <c r="A465" s="5">
        <v>463</v>
      </c>
      <c r="B465" s="5" t="str">
        <f>"278220210114222535633"</f>
        <v>278220210114222535633</v>
      </c>
      <c r="C465" s="5" t="s">
        <v>6</v>
      </c>
      <c r="D465" s="5" t="str">
        <f>"彭舒"</f>
        <v>彭舒</v>
      </c>
      <c r="E465" s="5" t="str">
        <f t="shared" si="109"/>
        <v>女</v>
      </c>
    </row>
    <row r="466" spans="1:5" ht="30" customHeight="1">
      <c r="A466" s="5">
        <v>464</v>
      </c>
      <c r="B466" s="5" t="str">
        <f>"278220210114223238634"</f>
        <v>278220210114223238634</v>
      </c>
      <c r="C466" s="5" t="s">
        <v>6</v>
      </c>
      <c r="D466" s="5" t="str">
        <f>"符诸栋"</f>
        <v>符诸栋</v>
      </c>
      <c r="E466" s="5" t="str">
        <f t="shared" si="108"/>
        <v>男</v>
      </c>
    </row>
    <row r="467" spans="1:5" ht="30" customHeight="1">
      <c r="A467" s="5">
        <v>465</v>
      </c>
      <c r="B467" s="5" t="str">
        <f>"278220210114223609635"</f>
        <v>278220210114223609635</v>
      </c>
      <c r="C467" s="5" t="s">
        <v>6</v>
      </c>
      <c r="D467" s="5" t="str">
        <f>"陈宣"</f>
        <v>陈宣</v>
      </c>
      <c r="E467" s="5" t="str">
        <f t="shared" si="108"/>
        <v>男</v>
      </c>
    </row>
    <row r="468" spans="1:5" ht="30" customHeight="1">
      <c r="A468" s="5">
        <v>466</v>
      </c>
      <c r="B468" s="5" t="str">
        <f>"278220210114223740636"</f>
        <v>278220210114223740636</v>
      </c>
      <c r="C468" s="5" t="s">
        <v>6</v>
      </c>
      <c r="D468" s="5" t="str">
        <f>"刘爱建"</f>
        <v>刘爱建</v>
      </c>
      <c r="E468" s="5" t="str">
        <f t="shared" si="108"/>
        <v>男</v>
      </c>
    </row>
    <row r="469" spans="1:5" ht="30" customHeight="1">
      <c r="A469" s="5">
        <v>467</v>
      </c>
      <c r="B469" s="5" t="str">
        <f>"278220210114224047638"</f>
        <v>278220210114224047638</v>
      </c>
      <c r="C469" s="5" t="s">
        <v>6</v>
      </c>
      <c r="D469" s="5" t="str">
        <f>"邱文青"</f>
        <v>邱文青</v>
      </c>
      <c r="E469" s="5" t="str">
        <f aca="true" t="shared" si="110" ref="E469:E474">"女"</f>
        <v>女</v>
      </c>
    </row>
    <row r="470" spans="1:5" ht="30" customHeight="1">
      <c r="A470" s="5">
        <v>468</v>
      </c>
      <c r="B470" s="5" t="str">
        <f>"278220210114224808640"</f>
        <v>278220210114224808640</v>
      </c>
      <c r="C470" s="5" t="s">
        <v>6</v>
      </c>
      <c r="D470" s="5" t="str">
        <f>"吴晨亮"</f>
        <v>吴晨亮</v>
      </c>
      <c r="E470" s="5" t="str">
        <f aca="true" t="shared" si="111" ref="E470:E473">"男"</f>
        <v>男</v>
      </c>
    </row>
    <row r="471" spans="1:5" ht="30" customHeight="1">
      <c r="A471" s="5">
        <v>469</v>
      </c>
      <c r="B471" s="5" t="str">
        <f>"278220210114232624645"</f>
        <v>278220210114232624645</v>
      </c>
      <c r="C471" s="5" t="s">
        <v>6</v>
      </c>
      <c r="D471" s="5" t="str">
        <f>"陈梅丹"</f>
        <v>陈梅丹</v>
      </c>
      <c r="E471" s="5" t="str">
        <f t="shared" si="110"/>
        <v>女</v>
      </c>
    </row>
    <row r="472" spans="1:5" ht="30" customHeight="1">
      <c r="A472" s="5">
        <v>470</v>
      </c>
      <c r="B472" s="5" t="str">
        <f>"278220210114233122646"</f>
        <v>278220210114233122646</v>
      </c>
      <c r="C472" s="5" t="s">
        <v>6</v>
      </c>
      <c r="D472" s="5" t="str">
        <f>"罗凯青"</f>
        <v>罗凯青</v>
      </c>
      <c r="E472" s="5" t="str">
        <f t="shared" si="111"/>
        <v>男</v>
      </c>
    </row>
    <row r="473" spans="1:5" ht="30" customHeight="1">
      <c r="A473" s="5">
        <v>471</v>
      </c>
      <c r="B473" s="5" t="str">
        <f>"278220210114234252647"</f>
        <v>278220210114234252647</v>
      </c>
      <c r="C473" s="5" t="s">
        <v>6</v>
      </c>
      <c r="D473" s="5" t="str">
        <f>"刘洋河"</f>
        <v>刘洋河</v>
      </c>
      <c r="E473" s="5" t="str">
        <f t="shared" si="111"/>
        <v>男</v>
      </c>
    </row>
    <row r="474" spans="1:5" ht="30" customHeight="1">
      <c r="A474" s="5">
        <v>472</v>
      </c>
      <c r="B474" s="5" t="str">
        <f>"278220210114234727648"</f>
        <v>278220210114234727648</v>
      </c>
      <c r="C474" s="5" t="s">
        <v>6</v>
      </c>
      <c r="D474" s="5" t="str">
        <f>"黄继晶"</f>
        <v>黄继晶</v>
      </c>
      <c r="E474" s="5" t="str">
        <f t="shared" si="110"/>
        <v>女</v>
      </c>
    </row>
    <row r="475" spans="1:5" ht="30" customHeight="1">
      <c r="A475" s="5">
        <v>473</v>
      </c>
      <c r="B475" s="5" t="str">
        <f>"278220210114235530649"</f>
        <v>278220210114235530649</v>
      </c>
      <c r="C475" s="5" t="s">
        <v>6</v>
      </c>
      <c r="D475" s="5" t="str">
        <f>"朱宇轩"</f>
        <v>朱宇轩</v>
      </c>
      <c r="E475" s="5" t="str">
        <f>"男"</f>
        <v>男</v>
      </c>
    </row>
    <row r="476" spans="1:5" ht="30" customHeight="1">
      <c r="A476" s="5">
        <v>474</v>
      </c>
      <c r="B476" s="5" t="str">
        <f>"278220210115000005650"</f>
        <v>278220210115000005650</v>
      </c>
      <c r="C476" s="5" t="s">
        <v>6</v>
      </c>
      <c r="D476" s="5" t="str">
        <f>"梁菲"</f>
        <v>梁菲</v>
      </c>
      <c r="E476" s="5" t="str">
        <f aca="true" t="shared" si="112" ref="E476:E479">"女"</f>
        <v>女</v>
      </c>
    </row>
    <row r="477" spans="1:5" ht="30" customHeight="1">
      <c r="A477" s="5">
        <v>475</v>
      </c>
      <c r="B477" s="5" t="str">
        <f>"278220210115002014653"</f>
        <v>278220210115002014653</v>
      </c>
      <c r="C477" s="5" t="s">
        <v>6</v>
      </c>
      <c r="D477" s="5" t="str">
        <f>"许赛菊"</f>
        <v>许赛菊</v>
      </c>
      <c r="E477" s="5" t="str">
        <f t="shared" si="112"/>
        <v>女</v>
      </c>
    </row>
    <row r="478" spans="1:5" ht="30" customHeight="1">
      <c r="A478" s="5">
        <v>476</v>
      </c>
      <c r="B478" s="5" t="str">
        <f>"278220210115002503654"</f>
        <v>278220210115002503654</v>
      </c>
      <c r="C478" s="5" t="s">
        <v>6</v>
      </c>
      <c r="D478" s="5" t="str">
        <f>"罗月梅"</f>
        <v>罗月梅</v>
      </c>
      <c r="E478" s="5" t="str">
        <f t="shared" si="112"/>
        <v>女</v>
      </c>
    </row>
    <row r="479" spans="1:5" ht="30" customHeight="1">
      <c r="A479" s="5">
        <v>477</v>
      </c>
      <c r="B479" s="5" t="str">
        <f>"278220210115085826660"</f>
        <v>278220210115085826660</v>
      </c>
      <c r="C479" s="5" t="s">
        <v>6</v>
      </c>
      <c r="D479" s="5" t="str">
        <f>"黄妍妍"</f>
        <v>黄妍妍</v>
      </c>
      <c r="E479" s="5" t="str">
        <f t="shared" si="112"/>
        <v>女</v>
      </c>
    </row>
    <row r="480" spans="1:5" ht="30" customHeight="1">
      <c r="A480" s="5">
        <v>478</v>
      </c>
      <c r="B480" s="5" t="str">
        <f>"278220210115093016661"</f>
        <v>278220210115093016661</v>
      </c>
      <c r="C480" s="5" t="s">
        <v>6</v>
      </c>
      <c r="D480" s="5" t="str">
        <f>"李林飞"</f>
        <v>李林飞</v>
      </c>
      <c r="E480" s="5" t="str">
        <f aca="true" t="shared" si="113" ref="E480:E485">"男"</f>
        <v>男</v>
      </c>
    </row>
    <row r="481" spans="1:5" ht="30" customHeight="1">
      <c r="A481" s="5">
        <v>479</v>
      </c>
      <c r="B481" s="5" t="str">
        <f>"278220210115093239662"</f>
        <v>278220210115093239662</v>
      </c>
      <c r="C481" s="5" t="s">
        <v>6</v>
      </c>
      <c r="D481" s="5" t="str">
        <f>"邓舒云"</f>
        <v>邓舒云</v>
      </c>
      <c r="E481" s="5" t="str">
        <f aca="true" t="shared" si="114" ref="E481:E483">"女"</f>
        <v>女</v>
      </c>
    </row>
    <row r="482" spans="1:5" ht="30" customHeight="1">
      <c r="A482" s="5">
        <v>480</v>
      </c>
      <c r="B482" s="5" t="str">
        <f>"278220210115095236664"</f>
        <v>278220210115095236664</v>
      </c>
      <c r="C482" s="5" t="s">
        <v>6</v>
      </c>
      <c r="D482" s="5" t="str">
        <f>"蔡汝圆"</f>
        <v>蔡汝圆</v>
      </c>
      <c r="E482" s="5" t="str">
        <f t="shared" si="114"/>
        <v>女</v>
      </c>
    </row>
    <row r="483" spans="1:5" ht="30" customHeight="1">
      <c r="A483" s="5">
        <v>481</v>
      </c>
      <c r="B483" s="5" t="str">
        <f>"278220210115100155667"</f>
        <v>278220210115100155667</v>
      </c>
      <c r="C483" s="5" t="s">
        <v>6</v>
      </c>
      <c r="D483" s="5" t="str">
        <f>"陈璐"</f>
        <v>陈璐</v>
      </c>
      <c r="E483" s="5" t="str">
        <f t="shared" si="114"/>
        <v>女</v>
      </c>
    </row>
    <row r="484" spans="1:5" ht="30" customHeight="1">
      <c r="A484" s="5">
        <v>482</v>
      </c>
      <c r="B484" s="5" t="str">
        <f>"278220210115100233668"</f>
        <v>278220210115100233668</v>
      </c>
      <c r="C484" s="5" t="s">
        <v>6</v>
      </c>
      <c r="D484" s="5" t="str">
        <f>"陈水榕"</f>
        <v>陈水榕</v>
      </c>
      <c r="E484" s="5" t="str">
        <f t="shared" si="113"/>
        <v>男</v>
      </c>
    </row>
    <row r="485" spans="1:5" ht="30" customHeight="1">
      <c r="A485" s="5">
        <v>483</v>
      </c>
      <c r="B485" s="5" t="str">
        <f>"278220210115102702671"</f>
        <v>278220210115102702671</v>
      </c>
      <c r="C485" s="5" t="s">
        <v>6</v>
      </c>
      <c r="D485" s="5" t="str">
        <f>"王禄锴"</f>
        <v>王禄锴</v>
      </c>
      <c r="E485" s="5" t="str">
        <f t="shared" si="113"/>
        <v>男</v>
      </c>
    </row>
    <row r="486" spans="1:5" ht="30" customHeight="1">
      <c r="A486" s="5">
        <v>484</v>
      </c>
      <c r="B486" s="5" t="str">
        <f>"278220210115102828672"</f>
        <v>278220210115102828672</v>
      </c>
      <c r="C486" s="5" t="s">
        <v>6</v>
      </c>
      <c r="D486" s="5" t="str">
        <f>"杜超"</f>
        <v>杜超</v>
      </c>
      <c r="E486" s="5" t="str">
        <f aca="true" t="shared" si="115" ref="E486:E490">"女"</f>
        <v>女</v>
      </c>
    </row>
    <row r="487" spans="1:5" ht="30" customHeight="1">
      <c r="A487" s="5">
        <v>485</v>
      </c>
      <c r="B487" s="5" t="str">
        <f>"278220210115103342673"</f>
        <v>278220210115103342673</v>
      </c>
      <c r="C487" s="5" t="s">
        <v>6</v>
      </c>
      <c r="D487" s="5" t="str">
        <f>"卢施芬"</f>
        <v>卢施芬</v>
      </c>
      <c r="E487" s="5" t="str">
        <f t="shared" si="115"/>
        <v>女</v>
      </c>
    </row>
    <row r="488" spans="1:5" ht="30" customHeight="1">
      <c r="A488" s="5">
        <v>486</v>
      </c>
      <c r="B488" s="5" t="str">
        <f>"278220210115103754675"</f>
        <v>278220210115103754675</v>
      </c>
      <c r="C488" s="5" t="s">
        <v>6</v>
      </c>
      <c r="D488" s="5" t="str">
        <f>"董思菁"</f>
        <v>董思菁</v>
      </c>
      <c r="E488" s="5" t="str">
        <f t="shared" si="115"/>
        <v>女</v>
      </c>
    </row>
    <row r="489" spans="1:5" ht="30" customHeight="1">
      <c r="A489" s="5">
        <v>487</v>
      </c>
      <c r="B489" s="5" t="str">
        <f>"278220210115104253676"</f>
        <v>278220210115104253676</v>
      </c>
      <c r="C489" s="5" t="s">
        <v>6</v>
      </c>
      <c r="D489" s="5" t="str">
        <f>"冯欣"</f>
        <v>冯欣</v>
      </c>
      <c r="E489" s="5" t="str">
        <f t="shared" si="115"/>
        <v>女</v>
      </c>
    </row>
    <row r="490" spans="1:5" ht="30" customHeight="1">
      <c r="A490" s="5">
        <v>488</v>
      </c>
      <c r="B490" s="5" t="str">
        <f>"278220210115104735677"</f>
        <v>278220210115104735677</v>
      </c>
      <c r="C490" s="5" t="s">
        <v>6</v>
      </c>
      <c r="D490" s="5" t="str">
        <f>"郭璤莹"</f>
        <v>郭璤莹</v>
      </c>
      <c r="E490" s="5" t="str">
        <f t="shared" si="115"/>
        <v>女</v>
      </c>
    </row>
    <row r="491" spans="1:5" ht="30" customHeight="1">
      <c r="A491" s="5">
        <v>489</v>
      </c>
      <c r="B491" s="5" t="str">
        <f>"278220210115104937678"</f>
        <v>278220210115104937678</v>
      </c>
      <c r="C491" s="5" t="s">
        <v>6</v>
      </c>
      <c r="D491" s="5" t="str">
        <f>"宋健"</f>
        <v>宋健</v>
      </c>
      <c r="E491" s="5" t="str">
        <f aca="true" t="shared" si="116" ref="E491:E497">"男"</f>
        <v>男</v>
      </c>
    </row>
    <row r="492" spans="1:5" ht="30" customHeight="1">
      <c r="A492" s="5">
        <v>490</v>
      </c>
      <c r="B492" s="5" t="str">
        <f>"278220210115105417680"</f>
        <v>278220210115105417680</v>
      </c>
      <c r="C492" s="5" t="s">
        <v>6</v>
      </c>
      <c r="D492" s="5" t="str">
        <f>"杨小雷"</f>
        <v>杨小雷</v>
      </c>
      <c r="E492" s="5" t="str">
        <f aca="true" t="shared" si="117" ref="E492:E495">"女"</f>
        <v>女</v>
      </c>
    </row>
    <row r="493" spans="1:5" ht="30" customHeight="1">
      <c r="A493" s="5">
        <v>491</v>
      </c>
      <c r="B493" s="5" t="str">
        <f>"278220210115110045681"</f>
        <v>278220210115110045681</v>
      </c>
      <c r="C493" s="5" t="s">
        <v>6</v>
      </c>
      <c r="D493" s="5" t="str">
        <f>"符诗怡"</f>
        <v>符诗怡</v>
      </c>
      <c r="E493" s="5" t="str">
        <f t="shared" si="117"/>
        <v>女</v>
      </c>
    </row>
    <row r="494" spans="1:5" ht="30" customHeight="1">
      <c r="A494" s="5">
        <v>492</v>
      </c>
      <c r="B494" s="5" t="str">
        <f>"278220210115112811683"</f>
        <v>278220210115112811683</v>
      </c>
      <c r="C494" s="5" t="s">
        <v>6</v>
      </c>
      <c r="D494" s="5" t="str">
        <f>"李万欢"</f>
        <v>李万欢</v>
      </c>
      <c r="E494" s="5" t="str">
        <f t="shared" si="116"/>
        <v>男</v>
      </c>
    </row>
    <row r="495" spans="1:5" ht="30" customHeight="1">
      <c r="A495" s="5">
        <v>493</v>
      </c>
      <c r="B495" s="5" t="str">
        <f>"278220210115113346684"</f>
        <v>278220210115113346684</v>
      </c>
      <c r="C495" s="5" t="s">
        <v>6</v>
      </c>
      <c r="D495" s="5" t="str">
        <f>"黄风"</f>
        <v>黄风</v>
      </c>
      <c r="E495" s="5" t="str">
        <f t="shared" si="117"/>
        <v>女</v>
      </c>
    </row>
    <row r="496" spans="1:5" ht="30" customHeight="1">
      <c r="A496" s="5">
        <v>494</v>
      </c>
      <c r="B496" s="5" t="str">
        <f>"278220210115120442688"</f>
        <v>278220210115120442688</v>
      </c>
      <c r="C496" s="5" t="s">
        <v>6</v>
      </c>
      <c r="D496" s="5" t="str">
        <f>"陈邦益"</f>
        <v>陈邦益</v>
      </c>
      <c r="E496" s="5" t="str">
        <f t="shared" si="116"/>
        <v>男</v>
      </c>
    </row>
    <row r="497" spans="1:5" ht="30" customHeight="1">
      <c r="A497" s="5">
        <v>495</v>
      </c>
      <c r="B497" s="5" t="str">
        <f>"278220210115121050689"</f>
        <v>278220210115121050689</v>
      </c>
      <c r="C497" s="5" t="s">
        <v>6</v>
      </c>
      <c r="D497" s="5" t="str">
        <f>"许中真"</f>
        <v>许中真</v>
      </c>
      <c r="E497" s="5" t="str">
        <f t="shared" si="116"/>
        <v>男</v>
      </c>
    </row>
    <row r="498" spans="1:5" ht="30" customHeight="1">
      <c r="A498" s="5">
        <v>496</v>
      </c>
      <c r="B498" s="5" t="str">
        <f>"278220210115121108690"</f>
        <v>278220210115121108690</v>
      </c>
      <c r="C498" s="5" t="s">
        <v>6</v>
      </c>
      <c r="D498" s="5" t="str">
        <f>"叶夕琳"</f>
        <v>叶夕琳</v>
      </c>
      <c r="E498" s="5" t="str">
        <f aca="true" t="shared" si="118" ref="E498:E503">"女"</f>
        <v>女</v>
      </c>
    </row>
    <row r="499" spans="1:5" ht="30" customHeight="1">
      <c r="A499" s="5">
        <v>497</v>
      </c>
      <c r="B499" s="5" t="str">
        <f>"278220210115123414691"</f>
        <v>278220210115123414691</v>
      </c>
      <c r="C499" s="5" t="s">
        <v>6</v>
      </c>
      <c r="D499" s="5" t="str">
        <f>"杨庆泉"</f>
        <v>杨庆泉</v>
      </c>
      <c r="E499" s="5" t="str">
        <f aca="true" t="shared" si="119" ref="E499:E507">"男"</f>
        <v>男</v>
      </c>
    </row>
    <row r="500" spans="1:5" ht="30" customHeight="1">
      <c r="A500" s="5">
        <v>498</v>
      </c>
      <c r="B500" s="5" t="str">
        <f>"278220210115123616692"</f>
        <v>278220210115123616692</v>
      </c>
      <c r="C500" s="5" t="s">
        <v>6</v>
      </c>
      <c r="D500" s="5" t="str">
        <f>"吴曼佳"</f>
        <v>吴曼佳</v>
      </c>
      <c r="E500" s="5" t="str">
        <f t="shared" si="118"/>
        <v>女</v>
      </c>
    </row>
    <row r="501" spans="1:5" ht="30" customHeight="1">
      <c r="A501" s="5">
        <v>499</v>
      </c>
      <c r="B501" s="5" t="str">
        <f>"278220210115124418693"</f>
        <v>278220210115124418693</v>
      </c>
      <c r="C501" s="5" t="s">
        <v>6</v>
      </c>
      <c r="D501" s="5" t="str">
        <f>"黄创首"</f>
        <v>黄创首</v>
      </c>
      <c r="E501" s="5" t="str">
        <f t="shared" si="119"/>
        <v>男</v>
      </c>
    </row>
    <row r="502" spans="1:5" ht="30" customHeight="1">
      <c r="A502" s="5">
        <v>500</v>
      </c>
      <c r="B502" s="5" t="str">
        <f>"278220210115125010694"</f>
        <v>278220210115125010694</v>
      </c>
      <c r="C502" s="5" t="s">
        <v>6</v>
      </c>
      <c r="D502" s="5" t="str">
        <f>"梁宇"</f>
        <v>梁宇</v>
      </c>
      <c r="E502" s="5" t="str">
        <f t="shared" si="118"/>
        <v>女</v>
      </c>
    </row>
    <row r="503" spans="1:5" ht="30" customHeight="1">
      <c r="A503" s="5">
        <v>501</v>
      </c>
      <c r="B503" s="5" t="str">
        <f>"278220210115125641695"</f>
        <v>278220210115125641695</v>
      </c>
      <c r="C503" s="5" t="s">
        <v>6</v>
      </c>
      <c r="D503" s="5" t="str">
        <f>"胡海泳"</f>
        <v>胡海泳</v>
      </c>
      <c r="E503" s="5" t="str">
        <f t="shared" si="118"/>
        <v>女</v>
      </c>
    </row>
    <row r="504" spans="1:5" ht="30" customHeight="1">
      <c r="A504" s="5">
        <v>502</v>
      </c>
      <c r="B504" s="5" t="str">
        <f>"278220210115125823696"</f>
        <v>278220210115125823696</v>
      </c>
      <c r="C504" s="5" t="s">
        <v>6</v>
      </c>
      <c r="D504" s="5" t="str">
        <f>"潘熙元"</f>
        <v>潘熙元</v>
      </c>
      <c r="E504" s="5" t="str">
        <f t="shared" si="119"/>
        <v>男</v>
      </c>
    </row>
    <row r="505" spans="1:5" ht="30" customHeight="1">
      <c r="A505" s="5">
        <v>503</v>
      </c>
      <c r="B505" s="5" t="str">
        <f>"278220210115132941698"</f>
        <v>278220210115132941698</v>
      </c>
      <c r="C505" s="5" t="s">
        <v>6</v>
      </c>
      <c r="D505" s="5" t="str">
        <f>"李伟"</f>
        <v>李伟</v>
      </c>
      <c r="E505" s="5" t="str">
        <f t="shared" si="119"/>
        <v>男</v>
      </c>
    </row>
    <row r="506" spans="1:5" ht="30" customHeight="1">
      <c r="A506" s="5">
        <v>504</v>
      </c>
      <c r="B506" s="5" t="str">
        <f>"278220210115133928699"</f>
        <v>278220210115133928699</v>
      </c>
      <c r="C506" s="5" t="s">
        <v>6</v>
      </c>
      <c r="D506" s="5" t="str">
        <f>"张祖茂"</f>
        <v>张祖茂</v>
      </c>
      <c r="E506" s="5" t="str">
        <f t="shared" si="119"/>
        <v>男</v>
      </c>
    </row>
    <row r="507" spans="1:5" ht="30" customHeight="1">
      <c r="A507" s="5">
        <v>505</v>
      </c>
      <c r="B507" s="5" t="str">
        <f>"278220210115143441700"</f>
        <v>278220210115143441700</v>
      </c>
      <c r="C507" s="5" t="s">
        <v>6</v>
      </c>
      <c r="D507" s="5" t="str">
        <f>"郑心勝"</f>
        <v>郑心勝</v>
      </c>
      <c r="E507" s="5" t="str">
        <f t="shared" si="119"/>
        <v>男</v>
      </c>
    </row>
    <row r="508" spans="1:5" ht="30" customHeight="1">
      <c r="A508" s="5">
        <v>506</v>
      </c>
      <c r="B508" s="5" t="str">
        <f>"278220210115143831701"</f>
        <v>278220210115143831701</v>
      </c>
      <c r="C508" s="5" t="s">
        <v>6</v>
      </c>
      <c r="D508" s="5" t="str">
        <f>"杨青"</f>
        <v>杨青</v>
      </c>
      <c r="E508" s="5" t="str">
        <f aca="true" t="shared" si="120" ref="E508:E518">"女"</f>
        <v>女</v>
      </c>
    </row>
    <row r="509" spans="1:5" ht="30" customHeight="1">
      <c r="A509" s="5">
        <v>507</v>
      </c>
      <c r="B509" s="5" t="str">
        <f>"278220210115144619702"</f>
        <v>278220210115144619702</v>
      </c>
      <c r="C509" s="5" t="s">
        <v>6</v>
      </c>
      <c r="D509" s="5" t="str">
        <f>"洪学龙"</f>
        <v>洪学龙</v>
      </c>
      <c r="E509" s="5" t="str">
        <f>"男"</f>
        <v>男</v>
      </c>
    </row>
    <row r="510" spans="1:5" ht="30" customHeight="1">
      <c r="A510" s="5">
        <v>508</v>
      </c>
      <c r="B510" s="5" t="str">
        <f>"278220210115145313703"</f>
        <v>278220210115145313703</v>
      </c>
      <c r="C510" s="5" t="s">
        <v>6</v>
      </c>
      <c r="D510" s="5" t="str">
        <f>"吕燕婷"</f>
        <v>吕燕婷</v>
      </c>
      <c r="E510" s="5" t="str">
        <f t="shared" si="120"/>
        <v>女</v>
      </c>
    </row>
    <row r="511" spans="1:5" ht="30" customHeight="1">
      <c r="A511" s="5">
        <v>509</v>
      </c>
      <c r="B511" s="5" t="str">
        <f>"278220210115145527704"</f>
        <v>278220210115145527704</v>
      </c>
      <c r="C511" s="5" t="s">
        <v>6</v>
      </c>
      <c r="D511" s="5" t="str">
        <f>"陈芳"</f>
        <v>陈芳</v>
      </c>
      <c r="E511" s="5" t="str">
        <f t="shared" si="120"/>
        <v>女</v>
      </c>
    </row>
    <row r="512" spans="1:5" ht="30" customHeight="1">
      <c r="A512" s="5">
        <v>510</v>
      </c>
      <c r="B512" s="5" t="str">
        <f>"278220210115145917705"</f>
        <v>278220210115145917705</v>
      </c>
      <c r="C512" s="5" t="s">
        <v>6</v>
      </c>
      <c r="D512" s="5" t="str">
        <f>"符乃叶"</f>
        <v>符乃叶</v>
      </c>
      <c r="E512" s="5" t="str">
        <f t="shared" si="120"/>
        <v>女</v>
      </c>
    </row>
    <row r="513" spans="1:5" ht="30" customHeight="1">
      <c r="A513" s="5">
        <v>511</v>
      </c>
      <c r="B513" s="5" t="str">
        <f>"278220210115145943706"</f>
        <v>278220210115145943706</v>
      </c>
      <c r="C513" s="5" t="s">
        <v>6</v>
      </c>
      <c r="D513" s="5" t="str">
        <f>"郑琳琳"</f>
        <v>郑琳琳</v>
      </c>
      <c r="E513" s="5" t="str">
        <f t="shared" si="120"/>
        <v>女</v>
      </c>
    </row>
    <row r="514" spans="1:5" ht="30" customHeight="1">
      <c r="A514" s="5">
        <v>512</v>
      </c>
      <c r="B514" s="5" t="str">
        <f>"278220210115150054707"</f>
        <v>278220210115150054707</v>
      </c>
      <c r="C514" s="5" t="s">
        <v>6</v>
      </c>
      <c r="D514" s="5" t="str">
        <f>"向诗芮"</f>
        <v>向诗芮</v>
      </c>
      <c r="E514" s="5" t="str">
        <f t="shared" si="120"/>
        <v>女</v>
      </c>
    </row>
    <row r="515" spans="1:5" ht="30" customHeight="1">
      <c r="A515" s="5">
        <v>513</v>
      </c>
      <c r="B515" s="5" t="str">
        <f>"278220210115150750709"</f>
        <v>278220210115150750709</v>
      </c>
      <c r="C515" s="5" t="s">
        <v>6</v>
      </c>
      <c r="D515" s="5" t="str">
        <f>"潘俊虹"</f>
        <v>潘俊虹</v>
      </c>
      <c r="E515" s="5" t="str">
        <f t="shared" si="120"/>
        <v>女</v>
      </c>
    </row>
    <row r="516" spans="1:5" ht="30" customHeight="1">
      <c r="A516" s="5">
        <v>514</v>
      </c>
      <c r="B516" s="5" t="str">
        <f>"278220210115153821710"</f>
        <v>278220210115153821710</v>
      </c>
      <c r="C516" s="5" t="s">
        <v>6</v>
      </c>
      <c r="D516" s="5" t="str">
        <f>"吴莲雪"</f>
        <v>吴莲雪</v>
      </c>
      <c r="E516" s="5" t="str">
        <f t="shared" si="120"/>
        <v>女</v>
      </c>
    </row>
    <row r="517" spans="1:5" ht="30" customHeight="1">
      <c r="A517" s="5">
        <v>515</v>
      </c>
      <c r="B517" s="5" t="str">
        <f>"278220210115155218714"</f>
        <v>278220210115155218714</v>
      </c>
      <c r="C517" s="5" t="s">
        <v>6</v>
      </c>
      <c r="D517" s="5" t="str">
        <f>"王雪娜"</f>
        <v>王雪娜</v>
      </c>
      <c r="E517" s="5" t="str">
        <f t="shared" si="120"/>
        <v>女</v>
      </c>
    </row>
    <row r="518" spans="1:5" ht="30" customHeight="1">
      <c r="A518" s="5">
        <v>516</v>
      </c>
      <c r="B518" s="5" t="str">
        <f>"278220210115170041723"</f>
        <v>278220210115170041723</v>
      </c>
      <c r="C518" s="5" t="s">
        <v>6</v>
      </c>
      <c r="D518" s="5" t="str">
        <f>"李小雨"</f>
        <v>李小雨</v>
      </c>
      <c r="E518" s="5" t="str">
        <f t="shared" si="120"/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海南人才招聘网~邢韵</cp:lastModifiedBy>
  <dcterms:created xsi:type="dcterms:W3CDTF">2021-01-18T01:14:36Z</dcterms:created>
  <dcterms:modified xsi:type="dcterms:W3CDTF">2021-01-19T06:52:00Z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