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面试成绩及入围体检人员名单" sheetId="3" r:id="rId1"/>
  </sheets>
  <definedNames>
    <definedName name="_xlnm.Print_Titles" localSheetId="0">面试成绩及入围体检人员名单!$1:$2</definedName>
  </definedNames>
  <calcPr calcId="152511"/>
</workbook>
</file>

<file path=xl/calcChain.xml><?xml version="1.0" encoding="utf-8"?>
<calcChain xmlns="http://schemas.openxmlformats.org/spreadsheetml/2006/main">
  <c r="H35" i="3" l="1"/>
  <c r="F35" i="3"/>
  <c r="D35" i="3"/>
  <c r="C35" i="3"/>
  <c r="H34" i="3"/>
  <c r="F34" i="3"/>
  <c r="D34" i="3"/>
  <c r="C34" i="3"/>
  <c r="H33" i="3"/>
  <c r="F33" i="3"/>
  <c r="D33" i="3"/>
  <c r="C33" i="3"/>
  <c r="B33" i="3"/>
  <c r="H31" i="3"/>
  <c r="F31" i="3"/>
  <c r="D31" i="3"/>
  <c r="C31" i="3"/>
  <c r="H30" i="3"/>
  <c r="F30" i="3"/>
  <c r="D30" i="3"/>
  <c r="C30" i="3"/>
  <c r="H29" i="3"/>
  <c r="F29" i="3"/>
  <c r="D29" i="3"/>
  <c r="C29" i="3"/>
  <c r="H28" i="3"/>
  <c r="F28" i="3"/>
  <c r="D28" i="3"/>
  <c r="C28" i="3"/>
  <c r="H27" i="3"/>
  <c r="F27" i="3"/>
  <c r="D27" i="3"/>
  <c r="C27" i="3"/>
  <c r="H26" i="3"/>
  <c r="F26" i="3"/>
  <c r="D26" i="3"/>
  <c r="C26" i="3"/>
  <c r="H25" i="3"/>
  <c r="F25" i="3"/>
  <c r="D25" i="3"/>
  <c r="C25" i="3"/>
  <c r="B25" i="3"/>
  <c r="H24" i="3"/>
  <c r="F24" i="3"/>
  <c r="D24" i="3"/>
  <c r="C24" i="3"/>
  <c r="B24" i="3"/>
  <c r="H23" i="3"/>
  <c r="F23" i="3"/>
  <c r="I23" i="3" s="1"/>
  <c r="D23" i="3"/>
  <c r="C23" i="3"/>
  <c r="B23" i="3"/>
  <c r="H21" i="3"/>
  <c r="F21" i="3"/>
  <c r="D21" i="3"/>
  <c r="C21" i="3"/>
  <c r="H20" i="3"/>
  <c r="F20" i="3"/>
  <c r="D20" i="3"/>
  <c r="C20" i="3"/>
  <c r="H19" i="3"/>
  <c r="F19" i="3"/>
  <c r="D19" i="3"/>
  <c r="C19" i="3"/>
  <c r="H18" i="3"/>
  <c r="F18" i="3"/>
  <c r="D18" i="3"/>
  <c r="C18" i="3"/>
  <c r="H17" i="3"/>
  <c r="F17" i="3"/>
  <c r="D17" i="3"/>
  <c r="C17" i="3"/>
  <c r="B17" i="3"/>
  <c r="H16" i="3"/>
  <c r="F16" i="3"/>
  <c r="D16" i="3"/>
  <c r="C16" i="3"/>
  <c r="B16" i="3"/>
  <c r="H14" i="3"/>
  <c r="F14" i="3"/>
  <c r="D14" i="3"/>
  <c r="C14" i="3"/>
  <c r="H13" i="3"/>
  <c r="F13" i="3"/>
  <c r="D13" i="3"/>
  <c r="C13" i="3"/>
  <c r="H12" i="3"/>
  <c r="F12" i="3"/>
  <c r="D12" i="3"/>
  <c r="C12" i="3"/>
  <c r="B12" i="3"/>
  <c r="H10" i="3"/>
  <c r="F10" i="3"/>
  <c r="D10" i="3"/>
  <c r="C10" i="3"/>
  <c r="H9" i="3"/>
  <c r="F9" i="3"/>
  <c r="D9" i="3"/>
  <c r="C9" i="3"/>
  <c r="H8" i="3"/>
  <c r="F8" i="3"/>
  <c r="I8" i="3" s="1"/>
  <c r="D8" i="3"/>
  <c r="C8" i="3"/>
  <c r="B8" i="3"/>
  <c r="H6" i="3"/>
  <c r="F6" i="3"/>
  <c r="D6" i="3"/>
  <c r="C6" i="3"/>
  <c r="B6" i="3"/>
  <c r="H4" i="3"/>
  <c r="F4" i="3"/>
  <c r="I4" i="3" s="1"/>
  <c r="D4" i="3"/>
  <c r="C4" i="3"/>
  <c r="B4" i="3"/>
  <c r="I12" i="3" l="1"/>
  <c r="I13" i="3"/>
  <c r="I14" i="3"/>
  <c r="I17" i="3"/>
  <c r="I18" i="3"/>
  <c r="I19" i="3"/>
  <c r="I20" i="3"/>
  <c r="I21" i="3"/>
  <c r="I24" i="3"/>
  <c r="I35" i="3"/>
  <c r="I16" i="3"/>
  <c r="I26" i="3"/>
  <c r="I27" i="3"/>
  <c r="I28" i="3"/>
  <c r="I29" i="3"/>
  <c r="I30" i="3"/>
  <c r="I31" i="3"/>
  <c r="I6" i="3"/>
  <c r="I9" i="3"/>
  <c r="I10" i="3"/>
  <c r="I25" i="3"/>
  <c r="I33" i="3"/>
  <c r="I34" i="3"/>
</calcChain>
</file>

<file path=xl/sharedStrings.xml><?xml version="1.0" encoding="utf-8"?>
<sst xmlns="http://schemas.openxmlformats.org/spreadsheetml/2006/main" count="34" uniqueCount="22">
  <si>
    <t>姓名</t>
  </si>
  <si>
    <t>准考证号</t>
  </si>
  <si>
    <t>备注</t>
  </si>
  <si>
    <t>一、环境管理（1名）</t>
    <phoneticPr fontId="1" type="noConversion"/>
  </si>
  <si>
    <t>二、安全管理（1名）</t>
    <phoneticPr fontId="1" type="noConversion"/>
  </si>
  <si>
    <t>三、地质勘探（1名）</t>
    <phoneticPr fontId="1" type="noConversion"/>
  </si>
  <si>
    <t>名次</t>
    <phoneticPr fontId="1" type="noConversion"/>
  </si>
  <si>
    <t>四、产业管理1（1名）</t>
    <phoneticPr fontId="1" type="noConversion"/>
  </si>
  <si>
    <t>五、产业管理2（2名）</t>
    <phoneticPr fontId="1" type="noConversion"/>
  </si>
  <si>
    <t>六、综合管理1（3名）</t>
    <phoneticPr fontId="1" type="noConversion"/>
  </si>
  <si>
    <t>七、综合管理2（1名）</t>
    <phoneticPr fontId="1" type="noConversion"/>
  </si>
  <si>
    <t>综合素质考评成绩</t>
    <phoneticPr fontId="1" type="noConversion"/>
  </si>
  <si>
    <t>面试成绩</t>
    <phoneticPr fontId="1" type="noConversion"/>
  </si>
  <si>
    <t>综合素质考评成绩（50%折合）</t>
    <phoneticPr fontId="1" type="noConversion"/>
  </si>
  <si>
    <t>面试成绩（50%折合）</t>
    <phoneticPr fontId="1" type="noConversion"/>
  </si>
  <si>
    <t>2020年洋浦经济开发区管委会下属事业单位面向全国公开招聘第二批工作人员面试成绩及入围体检人员名单公示</t>
    <phoneticPr fontId="1" type="noConversion"/>
  </si>
  <si>
    <t>总成绩</t>
    <phoneticPr fontId="1" type="noConversion"/>
  </si>
  <si>
    <t>性别</t>
    <phoneticPr fontId="1" type="noConversion"/>
  </si>
  <si>
    <t>缺考</t>
    <phoneticPr fontId="1" type="noConversion"/>
  </si>
  <si>
    <t>缺考</t>
    <phoneticPr fontId="1" type="noConversion"/>
  </si>
  <si>
    <t>入围体检</t>
    <phoneticPr fontId="1" type="noConversion"/>
  </si>
  <si>
    <t>违反面试规则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</si>
</sst>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Red]0.00"/>
  </numFmts>
  <fonts count="6">
    <font>
      <sz val="11"/>
      <color theme="1"/>
      <name val="宋体"/>
      <family val="2"/>
      <scheme val="minor"/>
    </font>
    <font>
      <sz val="9"/>
      <name val="宋体"/>
      <family val="3"/>
      <charset val="134"/>
      <scheme val="minor"/>
    </font>
    <font>
      <b/>
      <sz val="12"/>
      <color theme="1"/>
      <name val="宋体"/>
      <family val="3"/>
      <charset val="134"/>
      <scheme val="minor"/>
    </font>
    <font>
      <sz val="12"/>
      <color theme="1"/>
      <name val="宋体"/>
      <family val="3"/>
      <charset val="134"/>
      <scheme val="minor"/>
    </font>
    <font>
      <b/>
      <sz val="11"/>
      <color theme="1"/>
      <name val="宋体"/>
      <family val="3"/>
      <charset val="134"/>
      <scheme val="minor"/>
    </font>
    <font>
      <sz val="22"/>
      <color theme="1"/>
      <name val="方正小标宋_GBK"/>
      <family val="4"/>
      <charset val="134"/>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4" xfId="0" applyFont="1" applyFill="1" applyBorder="1" applyAlignment="1">
      <alignment horizontal="center" vertical="center"/>
    </xf>
    <xf numFmtId="176" fontId="2"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176" fontId="3" fillId="0" borderId="4" xfId="0" applyNumberFormat="1" applyFont="1" applyFill="1" applyBorder="1" applyAlignment="1">
      <alignment horizontal="center" vertical="center"/>
    </xf>
    <xf numFmtId="176" fontId="0" fillId="0" borderId="4" xfId="0" applyNumberFormat="1" applyFill="1" applyBorder="1" applyAlignment="1">
      <alignment horizontal="center" vertical="center"/>
    </xf>
    <xf numFmtId="176" fontId="2" fillId="0" borderId="4"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0" xfId="0"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0" fontId="2" fillId="0" borderId="4" xfId="0" applyFont="1" applyFill="1" applyBorder="1" applyAlignment="1">
      <alignment horizontal="left" vertical="center"/>
    </xf>
  </cellXfs>
  <cellStyles count="1">
    <cellStyle name="常规" xfId="0" builtinId="0"/>
  </cellStyles>
  <dxfs count="1">
    <dxf>
      <font>
        <b val="0"/>
        <i val="0"/>
        <strike val="0"/>
        <condense val="0"/>
        <extend val="0"/>
        <outline val="0"/>
        <shadow val="0"/>
        <u val="none"/>
        <vertAlign val="baseline"/>
        <sz val="11"/>
        <color rgb="FF9C0006"/>
        <name val="宋体"/>
        <scheme val="minor"/>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topLeftCell="A31" zoomScaleSheetLayoutView="100" workbookViewId="0">
      <selection activeCell="A7" sqref="A7:J7"/>
    </sheetView>
  </sheetViews>
  <sheetFormatPr defaultRowHeight="13.5"/>
  <cols>
    <col min="1" max="1" width="3.875" bestFit="1" customWidth="1"/>
    <col min="2" max="2" width="7.125" bestFit="1" customWidth="1"/>
    <col min="3" max="3" width="4" customWidth="1"/>
    <col min="4" max="4" width="13.875" bestFit="1" customWidth="1"/>
    <col min="5" max="5" width="10.875" customWidth="1"/>
    <col min="6" max="6" width="13.5" customWidth="1"/>
    <col min="7" max="7" width="10.125" customWidth="1"/>
    <col min="8" max="8" width="11.125" customWidth="1"/>
    <col min="9" max="9" width="8.125" bestFit="1" customWidth="1"/>
    <col min="10" max="10" width="12.375" customWidth="1"/>
  </cols>
  <sheetData>
    <row r="1" spans="1:10" ht="84" customHeight="1">
      <c r="A1" s="13" t="s">
        <v>15</v>
      </c>
      <c r="B1" s="13"/>
      <c r="C1" s="13"/>
      <c r="D1" s="13"/>
      <c r="E1" s="14"/>
      <c r="F1" s="14"/>
      <c r="G1" s="14"/>
      <c r="H1" s="14"/>
      <c r="I1" s="14"/>
      <c r="J1" s="14"/>
    </row>
    <row r="2" spans="1:10" ht="44.25" customHeight="1">
      <c r="A2" s="6" t="s">
        <v>6</v>
      </c>
      <c r="B2" s="1" t="s">
        <v>0</v>
      </c>
      <c r="C2" s="6" t="s">
        <v>17</v>
      </c>
      <c r="D2" s="1" t="s">
        <v>1</v>
      </c>
      <c r="E2" s="6" t="s">
        <v>11</v>
      </c>
      <c r="F2" s="6" t="s">
        <v>13</v>
      </c>
      <c r="G2" s="6" t="s">
        <v>12</v>
      </c>
      <c r="H2" s="6" t="s">
        <v>14</v>
      </c>
      <c r="I2" s="6" t="s">
        <v>16</v>
      </c>
      <c r="J2" s="2" t="s">
        <v>2</v>
      </c>
    </row>
    <row r="3" spans="1:10" ht="30" customHeight="1">
      <c r="A3" s="15" t="s">
        <v>3</v>
      </c>
      <c r="B3" s="15"/>
      <c r="C3" s="15"/>
      <c r="D3" s="15"/>
      <c r="E3" s="15"/>
      <c r="F3" s="15"/>
      <c r="G3" s="15"/>
      <c r="H3" s="15"/>
      <c r="I3" s="15"/>
      <c r="J3" s="15"/>
    </row>
    <row r="4" spans="1:10" ht="30" customHeight="1">
      <c r="A4" s="3">
        <v>1</v>
      </c>
      <c r="B4" s="3" t="str">
        <f>"羊健鼎"</f>
        <v>羊健鼎</v>
      </c>
      <c r="C4" s="3" t="str">
        <f>"男"</f>
        <v>男</v>
      </c>
      <c r="D4" s="3" t="str">
        <f>"202101040101"</f>
        <v>202101040101</v>
      </c>
      <c r="E4" s="4">
        <v>84</v>
      </c>
      <c r="F4" s="4">
        <f>E4*0.5</f>
        <v>42</v>
      </c>
      <c r="G4" s="4">
        <v>69.400000000000006</v>
      </c>
      <c r="H4" s="4">
        <f>G4*0.5</f>
        <v>34.700000000000003</v>
      </c>
      <c r="I4" s="4">
        <f>F4+H4</f>
        <v>76.7</v>
      </c>
      <c r="J4" s="5" t="s">
        <v>20</v>
      </c>
    </row>
    <row r="5" spans="1:10" ht="30" customHeight="1">
      <c r="A5" s="15" t="s">
        <v>4</v>
      </c>
      <c r="B5" s="15"/>
      <c r="C5" s="15"/>
      <c r="D5" s="15"/>
      <c r="E5" s="15"/>
      <c r="F5" s="15"/>
      <c r="G5" s="15"/>
      <c r="H5" s="15"/>
      <c r="I5" s="15"/>
      <c r="J5" s="15"/>
    </row>
    <row r="6" spans="1:10" ht="30" customHeight="1">
      <c r="A6" s="3">
        <v>1</v>
      </c>
      <c r="B6" s="3" t="str">
        <f>"李玉江"</f>
        <v>李玉江</v>
      </c>
      <c r="C6" s="3" t="str">
        <f>"男"</f>
        <v>男</v>
      </c>
      <c r="D6" s="3" t="str">
        <f>"202101040104"</f>
        <v>202101040104</v>
      </c>
      <c r="E6" s="4">
        <v>79</v>
      </c>
      <c r="F6" s="4">
        <f>E6*0.5</f>
        <v>39.5</v>
      </c>
      <c r="G6" s="4">
        <v>73.099999999999994</v>
      </c>
      <c r="H6" s="4">
        <f>G6*0.5</f>
        <v>36.549999999999997</v>
      </c>
      <c r="I6" s="4">
        <f>F6+H6</f>
        <v>76.05</v>
      </c>
      <c r="J6" s="5" t="s">
        <v>20</v>
      </c>
    </row>
    <row r="7" spans="1:10" ht="30" customHeight="1">
      <c r="A7" s="7" t="s">
        <v>5</v>
      </c>
      <c r="B7" s="8"/>
      <c r="C7" s="8"/>
      <c r="D7" s="8"/>
      <c r="E7" s="8"/>
      <c r="F7" s="8"/>
      <c r="G7" s="8"/>
      <c r="H7" s="8"/>
      <c r="I7" s="8"/>
      <c r="J7" s="9"/>
    </row>
    <row r="8" spans="1:10" ht="30" customHeight="1">
      <c r="A8" s="3">
        <v>1</v>
      </c>
      <c r="B8" s="3" t="str">
        <f>"吴薇"</f>
        <v>吴薇</v>
      </c>
      <c r="C8" s="3" t="str">
        <f>"女"</f>
        <v>女</v>
      </c>
      <c r="D8" s="3" t="str">
        <f>"202101040106"</f>
        <v>202101040106</v>
      </c>
      <c r="E8" s="4">
        <v>79</v>
      </c>
      <c r="F8" s="4">
        <f>E8*0.5</f>
        <v>39.5</v>
      </c>
      <c r="G8" s="4">
        <v>78.2</v>
      </c>
      <c r="H8" s="4">
        <f>G8*0.5</f>
        <v>39.1</v>
      </c>
      <c r="I8" s="4">
        <f>F8+H8</f>
        <v>78.599999999999994</v>
      </c>
      <c r="J8" s="5" t="s">
        <v>20</v>
      </c>
    </row>
    <row r="9" spans="1:10" ht="30" customHeight="1">
      <c r="A9" s="3">
        <v>2</v>
      </c>
      <c r="B9" s="3"/>
      <c r="C9" s="3" t="str">
        <f>"男"</f>
        <v>男</v>
      </c>
      <c r="D9" s="3" t="str">
        <f>"202101040107"</f>
        <v>202101040107</v>
      </c>
      <c r="E9" s="4">
        <v>61</v>
      </c>
      <c r="F9" s="4">
        <f>E9*0.5</f>
        <v>30.5</v>
      </c>
      <c r="G9" s="4">
        <v>68.599999999999994</v>
      </c>
      <c r="H9" s="4">
        <f>G9*0.5</f>
        <v>34.299999999999997</v>
      </c>
      <c r="I9" s="4">
        <f>F9+H9</f>
        <v>64.8</v>
      </c>
      <c r="J9" s="5"/>
    </row>
    <row r="10" spans="1:10" ht="30" customHeight="1">
      <c r="A10" s="3">
        <v>3</v>
      </c>
      <c r="B10" s="3"/>
      <c r="C10" s="3" t="str">
        <f>"女"</f>
        <v>女</v>
      </c>
      <c r="D10" s="3" t="str">
        <f>"202101040105"</f>
        <v>202101040105</v>
      </c>
      <c r="E10" s="4">
        <v>64</v>
      </c>
      <c r="F10" s="4">
        <f t="shared" ref="F10:F35" si="0">E10*0.5</f>
        <v>32</v>
      </c>
      <c r="G10" s="4">
        <v>0</v>
      </c>
      <c r="H10" s="4">
        <f t="shared" ref="H10:H35" si="1">G10*0.5</f>
        <v>0</v>
      </c>
      <c r="I10" s="4">
        <f t="shared" ref="I10:I35" si="2">F10+H10</f>
        <v>32</v>
      </c>
      <c r="J10" s="5" t="s">
        <v>18</v>
      </c>
    </row>
    <row r="11" spans="1:10" ht="30" customHeight="1">
      <c r="A11" s="7" t="s">
        <v>7</v>
      </c>
      <c r="B11" s="8"/>
      <c r="C11" s="8"/>
      <c r="D11" s="8"/>
      <c r="E11" s="8"/>
      <c r="F11" s="8"/>
      <c r="G11" s="8"/>
      <c r="H11" s="8"/>
      <c r="I11" s="8"/>
      <c r="J11" s="9"/>
    </row>
    <row r="12" spans="1:10" ht="30" customHeight="1">
      <c r="A12" s="3">
        <v>1</v>
      </c>
      <c r="B12" s="3" t="str">
        <f>"王宗探"</f>
        <v>王宗探</v>
      </c>
      <c r="C12" s="3" t="str">
        <f>"男"</f>
        <v>男</v>
      </c>
      <c r="D12" s="3" t="str">
        <f>"202101040110"</f>
        <v>202101040110</v>
      </c>
      <c r="E12" s="4">
        <v>75</v>
      </c>
      <c r="F12" s="4">
        <f t="shared" si="0"/>
        <v>37.5</v>
      </c>
      <c r="G12" s="4">
        <v>77.2</v>
      </c>
      <c r="H12" s="4">
        <f t="shared" si="1"/>
        <v>38.6</v>
      </c>
      <c r="I12" s="4">
        <f t="shared" si="2"/>
        <v>76.099999999999994</v>
      </c>
      <c r="J12" s="5" t="s">
        <v>20</v>
      </c>
    </row>
    <row r="13" spans="1:10" ht="30" customHeight="1">
      <c r="A13" s="3">
        <v>2</v>
      </c>
      <c r="B13" s="3"/>
      <c r="C13" s="3" t="str">
        <f>"女"</f>
        <v>女</v>
      </c>
      <c r="D13" s="3" t="str">
        <f>"202101040109"</f>
        <v>202101040109</v>
      </c>
      <c r="E13" s="4">
        <v>70</v>
      </c>
      <c r="F13" s="4">
        <f t="shared" si="0"/>
        <v>35</v>
      </c>
      <c r="G13" s="4">
        <v>75.5</v>
      </c>
      <c r="H13" s="4">
        <f t="shared" si="1"/>
        <v>37.75</v>
      </c>
      <c r="I13" s="4">
        <f t="shared" si="2"/>
        <v>72.75</v>
      </c>
      <c r="J13" s="5"/>
    </row>
    <row r="14" spans="1:10" ht="30" customHeight="1">
      <c r="A14" s="3">
        <v>3</v>
      </c>
      <c r="B14" s="3"/>
      <c r="C14" s="3" t="str">
        <f>"男"</f>
        <v>男</v>
      </c>
      <c r="D14" s="3" t="str">
        <f>"202101040112"</f>
        <v>202101040112</v>
      </c>
      <c r="E14" s="4">
        <v>63</v>
      </c>
      <c r="F14" s="4">
        <f t="shared" si="0"/>
        <v>31.5</v>
      </c>
      <c r="G14" s="4">
        <v>0</v>
      </c>
      <c r="H14" s="4">
        <f t="shared" si="1"/>
        <v>0</v>
      </c>
      <c r="I14" s="4">
        <f t="shared" si="2"/>
        <v>31.5</v>
      </c>
      <c r="J14" s="5" t="s">
        <v>18</v>
      </c>
    </row>
    <row r="15" spans="1:10" ht="30" customHeight="1">
      <c r="A15" s="7" t="s">
        <v>8</v>
      </c>
      <c r="B15" s="8"/>
      <c r="C15" s="8"/>
      <c r="D15" s="8"/>
      <c r="E15" s="8"/>
      <c r="F15" s="8"/>
      <c r="G15" s="8"/>
      <c r="H15" s="8"/>
      <c r="I15" s="8"/>
      <c r="J15" s="9"/>
    </row>
    <row r="16" spans="1:10" ht="30" customHeight="1">
      <c r="A16" s="3">
        <v>1</v>
      </c>
      <c r="B16" s="3" t="str">
        <f>"李诚念"</f>
        <v>李诚念</v>
      </c>
      <c r="C16" s="3" t="str">
        <f>"男"</f>
        <v>男</v>
      </c>
      <c r="D16" s="3" t="str">
        <f>"202101040120"</f>
        <v>202101040120</v>
      </c>
      <c r="E16" s="4">
        <v>80</v>
      </c>
      <c r="F16" s="4">
        <f t="shared" si="0"/>
        <v>40</v>
      </c>
      <c r="G16" s="4">
        <v>74.900000000000006</v>
      </c>
      <c r="H16" s="4">
        <f t="shared" si="1"/>
        <v>37.450000000000003</v>
      </c>
      <c r="I16" s="4">
        <f t="shared" si="2"/>
        <v>77.45</v>
      </c>
      <c r="J16" s="5" t="s">
        <v>20</v>
      </c>
    </row>
    <row r="17" spans="1:10" ht="30" customHeight="1">
      <c r="A17" s="3">
        <v>2</v>
      </c>
      <c r="B17" s="3" t="str">
        <f>"符玲娜"</f>
        <v>符玲娜</v>
      </c>
      <c r="C17" s="3" t="str">
        <f>"女"</f>
        <v>女</v>
      </c>
      <c r="D17" s="3" t="str">
        <f>"202101040116"</f>
        <v>202101040116</v>
      </c>
      <c r="E17" s="4">
        <v>78</v>
      </c>
      <c r="F17" s="4">
        <f t="shared" si="0"/>
        <v>39</v>
      </c>
      <c r="G17" s="4">
        <v>75.900000000000006</v>
      </c>
      <c r="H17" s="4">
        <f t="shared" si="1"/>
        <v>37.950000000000003</v>
      </c>
      <c r="I17" s="4">
        <f t="shared" si="2"/>
        <v>76.95</v>
      </c>
      <c r="J17" s="5" t="s">
        <v>20</v>
      </c>
    </row>
    <row r="18" spans="1:10" ht="30" customHeight="1">
      <c r="A18" s="3">
        <v>3</v>
      </c>
      <c r="B18" s="3"/>
      <c r="C18" s="3" t="str">
        <f>"男"</f>
        <v>男</v>
      </c>
      <c r="D18" s="3" t="str">
        <f>"202101040114"</f>
        <v>202101040114</v>
      </c>
      <c r="E18" s="4">
        <v>76</v>
      </c>
      <c r="F18" s="4">
        <f t="shared" si="0"/>
        <v>38</v>
      </c>
      <c r="G18" s="4">
        <v>73.400000000000006</v>
      </c>
      <c r="H18" s="4">
        <f t="shared" si="1"/>
        <v>36.700000000000003</v>
      </c>
      <c r="I18" s="4">
        <f t="shared" si="2"/>
        <v>74.7</v>
      </c>
      <c r="J18" s="5"/>
    </row>
    <row r="19" spans="1:10" ht="30" customHeight="1">
      <c r="A19" s="3">
        <v>4</v>
      </c>
      <c r="B19" s="3"/>
      <c r="C19" s="3" t="str">
        <f>"男"</f>
        <v>男</v>
      </c>
      <c r="D19" s="3" t="str">
        <f>"202101040117"</f>
        <v>202101040117</v>
      </c>
      <c r="E19" s="4">
        <v>70</v>
      </c>
      <c r="F19" s="4">
        <f t="shared" si="0"/>
        <v>35</v>
      </c>
      <c r="G19" s="4">
        <v>75.8</v>
      </c>
      <c r="H19" s="4">
        <f t="shared" si="1"/>
        <v>37.9</v>
      </c>
      <c r="I19" s="4">
        <f t="shared" si="2"/>
        <v>72.900000000000006</v>
      </c>
      <c r="J19" s="5"/>
    </row>
    <row r="20" spans="1:10" ht="30" customHeight="1">
      <c r="A20" s="3">
        <v>5</v>
      </c>
      <c r="B20" s="3"/>
      <c r="C20" s="3" t="str">
        <f>"女"</f>
        <v>女</v>
      </c>
      <c r="D20" s="3" t="str">
        <f>"202101040115"</f>
        <v>202101040115</v>
      </c>
      <c r="E20" s="4">
        <v>69</v>
      </c>
      <c r="F20" s="4">
        <f t="shared" si="0"/>
        <v>34.5</v>
      </c>
      <c r="G20" s="4">
        <v>0</v>
      </c>
      <c r="H20" s="4">
        <f t="shared" si="1"/>
        <v>0</v>
      </c>
      <c r="I20" s="4">
        <f t="shared" si="2"/>
        <v>34.5</v>
      </c>
      <c r="J20" s="5" t="s">
        <v>18</v>
      </c>
    </row>
    <row r="21" spans="1:10" ht="30" customHeight="1">
      <c r="A21" s="3">
        <v>6</v>
      </c>
      <c r="B21" s="3"/>
      <c r="C21" s="3" t="str">
        <f>"女"</f>
        <v>女</v>
      </c>
      <c r="D21" s="3" t="str">
        <f>"202101040113"</f>
        <v>202101040113</v>
      </c>
      <c r="E21" s="4">
        <v>67</v>
      </c>
      <c r="F21" s="4">
        <f t="shared" si="0"/>
        <v>33.5</v>
      </c>
      <c r="G21" s="4">
        <v>0</v>
      </c>
      <c r="H21" s="4">
        <f t="shared" si="1"/>
        <v>0</v>
      </c>
      <c r="I21" s="4">
        <f t="shared" si="2"/>
        <v>33.5</v>
      </c>
      <c r="J21" s="5" t="s">
        <v>18</v>
      </c>
    </row>
    <row r="22" spans="1:10" ht="30" customHeight="1">
      <c r="A22" s="7" t="s">
        <v>9</v>
      </c>
      <c r="B22" s="8"/>
      <c r="C22" s="8"/>
      <c r="D22" s="8"/>
      <c r="E22" s="8"/>
      <c r="F22" s="8"/>
      <c r="G22" s="8"/>
      <c r="H22" s="8"/>
      <c r="I22" s="8"/>
      <c r="J22" s="9"/>
    </row>
    <row r="23" spans="1:10" ht="30" customHeight="1">
      <c r="A23" s="3">
        <v>1</v>
      </c>
      <c r="B23" s="3" t="str">
        <f>"何伟君"</f>
        <v>何伟君</v>
      </c>
      <c r="C23" s="3" t="str">
        <f>"女"</f>
        <v>女</v>
      </c>
      <c r="D23" s="3" t="str">
        <f>"202101040131"</f>
        <v>202101040131</v>
      </c>
      <c r="E23" s="4">
        <v>73</v>
      </c>
      <c r="F23" s="4">
        <f t="shared" ref="F23:F31" si="3">E23*0.5</f>
        <v>36.5</v>
      </c>
      <c r="G23" s="4">
        <v>79.8</v>
      </c>
      <c r="H23" s="4">
        <f t="shared" ref="H23:H31" si="4">G23*0.5</f>
        <v>39.9</v>
      </c>
      <c r="I23" s="4">
        <f t="shared" ref="I23:I31" si="5">F23+H23</f>
        <v>76.400000000000006</v>
      </c>
      <c r="J23" s="5" t="s">
        <v>20</v>
      </c>
    </row>
    <row r="24" spans="1:10" ht="30" customHeight="1">
      <c r="A24" s="3">
        <v>2</v>
      </c>
      <c r="B24" s="3" t="str">
        <f>"米晓将"</f>
        <v>米晓将</v>
      </c>
      <c r="C24" s="3" t="str">
        <f>"男"</f>
        <v>男</v>
      </c>
      <c r="D24" s="3" t="str">
        <f>"202101040129"</f>
        <v>202101040129</v>
      </c>
      <c r="E24" s="4">
        <v>79</v>
      </c>
      <c r="F24" s="4">
        <f t="shared" si="3"/>
        <v>39.5</v>
      </c>
      <c r="G24" s="4">
        <v>73.400000000000006</v>
      </c>
      <c r="H24" s="4">
        <f t="shared" si="4"/>
        <v>36.700000000000003</v>
      </c>
      <c r="I24" s="4">
        <f t="shared" si="5"/>
        <v>76.2</v>
      </c>
      <c r="J24" s="5" t="s">
        <v>20</v>
      </c>
    </row>
    <row r="25" spans="1:10" ht="30" customHeight="1">
      <c r="A25" s="3">
        <v>3</v>
      </c>
      <c r="B25" s="3" t="str">
        <f>"李邦勇"</f>
        <v>李邦勇</v>
      </c>
      <c r="C25" s="3" t="str">
        <f>"男"</f>
        <v>男</v>
      </c>
      <c r="D25" s="3" t="str">
        <f>"202101040134"</f>
        <v>202101040134</v>
      </c>
      <c r="E25" s="4">
        <v>74</v>
      </c>
      <c r="F25" s="4">
        <f t="shared" si="3"/>
        <v>37</v>
      </c>
      <c r="G25" s="4">
        <v>75.400000000000006</v>
      </c>
      <c r="H25" s="4">
        <f t="shared" si="4"/>
        <v>37.700000000000003</v>
      </c>
      <c r="I25" s="4">
        <f t="shared" si="5"/>
        <v>74.7</v>
      </c>
      <c r="J25" s="5" t="s">
        <v>20</v>
      </c>
    </row>
    <row r="26" spans="1:10" ht="30" customHeight="1">
      <c r="A26" s="3">
        <v>4</v>
      </c>
      <c r="B26" s="3"/>
      <c r="C26" s="3" t="str">
        <f>"女"</f>
        <v>女</v>
      </c>
      <c r="D26" s="3" t="str">
        <f>"202101040130"</f>
        <v>202101040130</v>
      </c>
      <c r="E26" s="4">
        <v>74</v>
      </c>
      <c r="F26" s="4">
        <f t="shared" si="3"/>
        <v>37</v>
      </c>
      <c r="G26" s="4">
        <v>74.8</v>
      </c>
      <c r="H26" s="4">
        <f t="shared" si="4"/>
        <v>37.4</v>
      </c>
      <c r="I26" s="4">
        <f t="shared" si="5"/>
        <v>74.400000000000006</v>
      </c>
      <c r="J26" s="5"/>
    </row>
    <row r="27" spans="1:10" ht="30" customHeight="1">
      <c r="A27" s="3">
        <v>5</v>
      </c>
      <c r="B27" s="3"/>
      <c r="C27" s="3" t="str">
        <f>"女"</f>
        <v>女</v>
      </c>
      <c r="D27" s="3" t="str">
        <f>"202101040126"</f>
        <v>202101040126</v>
      </c>
      <c r="E27" s="4">
        <v>72</v>
      </c>
      <c r="F27" s="4">
        <f t="shared" si="3"/>
        <v>36</v>
      </c>
      <c r="G27" s="4">
        <v>75.3</v>
      </c>
      <c r="H27" s="4">
        <f t="shared" si="4"/>
        <v>37.65</v>
      </c>
      <c r="I27" s="4">
        <f t="shared" si="5"/>
        <v>73.650000000000006</v>
      </c>
      <c r="J27" s="5"/>
    </row>
    <row r="28" spans="1:10" ht="30" customHeight="1">
      <c r="A28" s="3">
        <v>6</v>
      </c>
      <c r="B28" s="3"/>
      <c r="C28" s="3" t="str">
        <f>"男"</f>
        <v>男</v>
      </c>
      <c r="D28" s="3" t="str">
        <f>"202101040122"</f>
        <v>202101040122</v>
      </c>
      <c r="E28" s="4">
        <v>78</v>
      </c>
      <c r="F28" s="4">
        <f t="shared" si="3"/>
        <v>39</v>
      </c>
      <c r="G28" s="4">
        <v>68.400000000000006</v>
      </c>
      <c r="H28" s="4">
        <f t="shared" si="4"/>
        <v>34.200000000000003</v>
      </c>
      <c r="I28" s="4">
        <f t="shared" si="5"/>
        <v>73.2</v>
      </c>
      <c r="J28" s="5"/>
    </row>
    <row r="29" spans="1:10" ht="30" customHeight="1">
      <c r="A29" s="3">
        <v>7</v>
      </c>
      <c r="B29" s="3"/>
      <c r="C29" s="3" t="str">
        <f>"男"</f>
        <v>男</v>
      </c>
      <c r="D29" s="3" t="str">
        <f>"202101040147"</f>
        <v>202101040147</v>
      </c>
      <c r="E29" s="4">
        <v>75</v>
      </c>
      <c r="F29" s="4">
        <f t="shared" si="3"/>
        <v>37.5</v>
      </c>
      <c r="G29" s="4">
        <v>68.2</v>
      </c>
      <c r="H29" s="4">
        <f t="shared" si="4"/>
        <v>34.1</v>
      </c>
      <c r="I29" s="4">
        <f t="shared" si="5"/>
        <v>71.599999999999994</v>
      </c>
      <c r="J29" s="5"/>
    </row>
    <row r="30" spans="1:10" ht="30" customHeight="1">
      <c r="A30" s="3">
        <v>8</v>
      </c>
      <c r="B30" s="3"/>
      <c r="C30" s="3" t="str">
        <f>"男"</f>
        <v>男</v>
      </c>
      <c r="D30" s="3" t="str">
        <f>"202101040140"</f>
        <v>202101040140</v>
      </c>
      <c r="E30" s="4">
        <v>70</v>
      </c>
      <c r="F30" s="4">
        <f t="shared" si="3"/>
        <v>35</v>
      </c>
      <c r="G30" s="4">
        <v>71.8</v>
      </c>
      <c r="H30" s="4">
        <f t="shared" si="4"/>
        <v>35.9</v>
      </c>
      <c r="I30" s="4">
        <f t="shared" si="5"/>
        <v>70.900000000000006</v>
      </c>
      <c r="J30" s="5"/>
    </row>
    <row r="31" spans="1:10" ht="30" customHeight="1">
      <c r="A31" s="3">
        <v>9</v>
      </c>
      <c r="B31" s="3"/>
      <c r="C31" s="3" t="str">
        <f>"男"</f>
        <v>男</v>
      </c>
      <c r="D31" s="3" t="str">
        <f>"202101040150"</f>
        <v>202101040150</v>
      </c>
      <c r="E31" s="4">
        <v>75</v>
      </c>
      <c r="F31" s="4">
        <f t="shared" si="3"/>
        <v>37.5</v>
      </c>
      <c r="G31" s="4">
        <v>0</v>
      </c>
      <c r="H31" s="4">
        <f t="shared" si="4"/>
        <v>0</v>
      </c>
      <c r="I31" s="4">
        <f t="shared" si="5"/>
        <v>37.5</v>
      </c>
      <c r="J31" s="5" t="s">
        <v>21</v>
      </c>
    </row>
    <row r="32" spans="1:10" ht="30" customHeight="1">
      <c r="A32" s="10" t="s">
        <v>10</v>
      </c>
      <c r="B32" s="11"/>
      <c r="C32" s="11"/>
      <c r="D32" s="11"/>
      <c r="E32" s="11"/>
      <c r="F32" s="11"/>
      <c r="G32" s="11"/>
      <c r="H32" s="11"/>
      <c r="I32" s="11"/>
      <c r="J32" s="12"/>
    </row>
    <row r="33" spans="1:10" ht="30" customHeight="1">
      <c r="A33" s="3">
        <v>1</v>
      </c>
      <c r="B33" s="3" t="str">
        <f>"黄光东"</f>
        <v>黄光东</v>
      </c>
      <c r="C33" s="3" t="str">
        <f t="shared" ref="C33:C35" si="6">"男"</f>
        <v>男</v>
      </c>
      <c r="D33" s="3" t="str">
        <f>"202101040155"</f>
        <v>202101040155</v>
      </c>
      <c r="E33" s="4">
        <v>77</v>
      </c>
      <c r="F33" s="4">
        <f t="shared" si="0"/>
        <v>38.5</v>
      </c>
      <c r="G33" s="4">
        <v>77.400000000000006</v>
      </c>
      <c r="H33" s="4">
        <f t="shared" si="1"/>
        <v>38.700000000000003</v>
      </c>
      <c r="I33" s="4">
        <f t="shared" si="2"/>
        <v>77.2</v>
      </c>
      <c r="J33" s="5" t="s">
        <v>20</v>
      </c>
    </row>
    <row r="34" spans="1:10" ht="30" customHeight="1">
      <c r="A34" s="3">
        <v>2</v>
      </c>
      <c r="B34" s="3"/>
      <c r="C34" s="3" t="str">
        <f t="shared" si="6"/>
        <v>男</v>
      </c>
      <c r="D34" s="3" t="str">
        <f>"202101040153"</f>
        <v>202101040153</v>
      </c>
      <c r="E34" s="4">
        <v>72</v>
      </c>
      <c r="F34" s="4">
        <f t="shared" si="0"/>
        <v>36</v>
      </c>
      <c r="G34" s="4">
        <v>75.2</v>
      </c>
      <c r="H34" s="4">
        <f t="shared" si="1"/>
        <v>37.6</v>
      </c>
      <c r="I34" s="4">
        <f t="shared" si="2"/>
        <v>73.599999999999994</v>
      </c>
      <c r="J34" s="5"/>
    </row>
    <row r="35" spans="1:10" ht="30" customHeight="1">
      <c r="A35" s="3">
        <v>3</v>
      </c>
      <c r="B35" s="3"/>
      <c r="C35" s="3" t="str">
        <f t="shared" si="6"/>
        <v>男</v>
      </c>
      <c r="D35" s="3" t="str">
        <f>"202101040156"</f>
        <v>202101040156</v>
      </c>
      <c r="E35" s="4">
        <v>66</v>
      </c>
      <c r="F35" s="4">
        <f t="shared" si="0"/>
        <v>33</v>
      </c>
      <c r="G35" s="4">
        <v>0</v>
      </c>
      <c r="H35" s="4">
        <f t="shared" si="1"/>
        <v>0</v>
      </c>
      <c r="I35" s="4">
        <f t="shared" si="2"/>
        <v>33</v>
      </c>
      <c r="J35" s="5" t="s">
        <v>19</v>
      </c>
    </row>
  </sheetData>
  <mergeCells count="8">
    <mergeCell ref="A22:J22"/>
    <mergeCell ref="A32:J32"/>
    <mergeCell ref="A1:J1"/>
    <mergeCell ref="A3:J3"/>
    <mergeCell ref="A5:J5"/>
    <mergeCell ref="A7:J7"/>
    <mergeCell ref="A11:J11"/>
    <mergeCell ref="A15:J15"/>
  </mergeCells>
  <phoneticPr fontId="1" type="noConversion"/>
  <conditionalFormatting sqref="B33:B35 B23:B31 B16:B21 B2 B4 B6 B12:B14 B8:B10">
    <cfRule type="duplicateValues" dxfId="0" priority="1"/>
  </conditionalFormatting>
  <printOptions horizontalCentered="1"/>
  <pageMargins left="0.47244094488188981" right="0.43307086614173229" top="0.74803149606299213" bottom="0.74803149606299213" header="0.31496062992125984" footer="0.31496062992125984"/>
  <pageSetup paperSize="9" scale="92"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面试成绩及入围体检人员名单</vt:lpstr>
      <vt:lpstr>面试成绩及入围体检人员名单!Print_Titles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2021-01-09T09:23:58Z</dcterms:modified>
</cp:coreProperties>
</file>