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拟录用人员名单" sheetId="1" r:id="rId1"/>
  </sheets>
  <definedNames>
    <definedName name="_xlnm.Print_Area" localSheetId="0">'拟录用人员名单'!$A$1:$P$50</definedName>
    <definedName name="_xlnm.Print_Titles" localSheetId="0">'拟录用人员名单'!$2:$2</definedName>
  </definedNames>
  <calcPr fullCalcOnLoad="1"/>
</workbook>
</file>

<file path=xl/sharedStrings.xml><?xml version="1.0" encoding="utf-8"?>
<sst xmlns="http://schemas.openxmlformats.org/spreadsheetml/2006/main" count="307" uniqueCount="122">
  <si>
    <t>2020年洋浦经济开发区管委会下属事业单位面向全国公开招聘拟录用人员名单</t>
  </si>
  <si>
    <t>名次</t>
  </si>
  <si>
    <t>姓名</t>
  </si>
  <si>
    <t>身份证号码         （准考证号）</t>
  </si>
  <si>
    <t>性别</t>
  </si>
  <si>
    <t>笔试（综合素质考评成绩）</t>
  </si>
  <si>
    <t>所学专业</t>
  </si>
  <si>
    <t>学历或职称</t>
  </si>
  <si>
    <t>学位</t>
  </si>
  <si>
    <t>笔试（综合素质考评折合成绩)</t>
  </si>
  <si>
    <t>面试成绩</t>
  </si>
  <si>
    <t>面试折合成绩</t>
  </si>
  <si>
    <t>总成绩</t>
  </si>
  <si>
    <t>体检结果</t>
  </si>
  <si>
    <t>考察结果</t>
  </si>
  <si>
    <t>拟分配单位</t>
  </si>
  <si>
    <t>备注</t>
  </si>
  <si>
    <t>一、党建研究（1名）</t>
  </si>
  <si>
    <t>371322********0211</t>
  </si>
  <si>
    <t>男</t>
  </si>
  <si>
    <t>马克思主义中国化研究</t>
  </si>
  <si>
    <t>硕士研究生</t>
  </si>
  <si>
    <t>法学硕士</t>
  </si>
  <si>
    <t>合格</t>
  </si>
  <si>
    <t>********</t>
  </si>
  <si>
    <t>二、法律研究（1名）</t>
  </si>
  <si>
    <t>342224********0945</t>
  </si>
  <si>
    <t>女</t>
  </si>
  <si>
    <t>法律（非法学）</t>
  </si>
  <si>
    <t>法律硕士</t>
  </si>
  <si>
    <t>三、经济管理(2名)</t>
  </si>
  <si>
    <t>430421********9137</t>
  </si>
  <si>
    <t>理论经济学</t>
  </si>
  <si>
    <t>经济学硕士</t>
  </si>
  <si>
    <t>412724********3770</t>
  </si>
  <si>
    <t>世界经济</t>
  </si>
  <si>
    <t>四、环境管理（1名）</t>
  </si>
  <si>
    <t>460002********2811</t>
  </si>
  <si>
    <t>工程（环境工程）</t>
  </si>
  <si>
    <t>工程硕士</t>
  </si>
  <si>
    <t>五、教育管理（1名）</t>
  </si>
  <si>
    <t>460033********0010</t>
  </si>
  <si>
    <t>概率论与数理统计</t>
  </si>
  <si>
    <t>理学硕士</t>
  </si>
  <si>
    <t>六、安全管理（2名）</t>
  </si>
  <si>
    <t>410381********555X</t>
  </si>
  <si>
    <t>安全科学与工程</t>
  </si>
  <si>
    <t>工学硕士</t>
  </si>
  <si>
    <t>130821********7073</t>
  </si>
  <si>
    <t>矿业工程</t>
  </si>
  <si>
    <t>七、医政管理（1名）</t>
  </si>
  <si>
    <t>230903********0327</t>
  </si>
  <si>
    <t>病理学与病理生理学</t>
  </si>
  <si>
    <t>医学硕士</t>
  </si>
  <si>
    <t>保留录用资格，待产后视体检结果。</t>
  </si>
  <si>
    <t>八、规划管理（2名）</t>
  </si>
  <si>
    <t>610481********0019</t>
  </si>
  <si>
    <t>建筑材料与工程</t>
  </si>
  <si>
    <t>230102********1929</t>
  </si>
  <si>
    <t>工业设计工程</t>
  </si>
  <si>
    <t>九、地质勘察（3名）</t>
  </si>
  <si>
    <t>412726********3450</t>
  </si>
  <si>
    <t>610423********131X</t>
  </si>
  <si>
    <t>矿产普查与勘探</t>
  </si>
  <si>
    <t>460003********2638</t>
  </si>
  <si>
    <t>沉积学</t>
  </si>
  <si>
    <t>十、产业管理1（2名）</t>
  </si>
  <si>
    <t>412828********0042</t>
  </si>
  <si>
    <t>材料学</t>
  </si>
  <si>
    <t>460003********2631</t>
  </si>
  <si>
    <t>材料工程（领域工程硕士）</t>
  </si>
  <si>
    <t>十一、产业管理2（3名）</t>
  </si>
  <si>
    <t>460033********4484</t>
  </si>
  <si>
    <t>化学</t>
  </si>
  <si>
    <t>142227********4715</t>
  </si>
  <si>
    <t>化学工程与技术</t>
  </si>
  <si>
    <t>220581********1810</t>
  </si>
  <si>
    <t>十二、质量监管（1名）</t>
  </si>
  <si>
    <t>460024********8718</t>
  </si>
  <si>
    <t>自动化</t>
  </si>
  <si>
    <t>本科</t>
  </si>
  <si>
    <t>工学学士/中级工程师</t>
  </si>
  <si>
    <t>十三、港航管理（1名）</t>
  </si>
  <si>
    <t>460003********1834</t>
  </si>
  <si>
    <t>港口航道与海岸工程</t>
  </si>
  <si>
    <t>工学学士/高级工程师</t>
  </si>
  <si>
    <t>十四、综合管理1（6名）</t>
  </si>
  <si>
    <t>411402********821X</t>
  </si>
  <si>
    <t>安全工程</t>
  </si>
  <si>
    <t>142603********1047</t>
  </si>
  <si>
    <t>当代中国研究</t>
  </si>
  <si>
    <t>社会科学硕士</t>
  </si>
  <si>
    <t>460004********302X</t>
  </si>
  <si>
    <t>植物营养学</t>
  </si>
  <si>
    <t>农学硕士</t>
  </si>
  <si>
    <t>460003********5229</t>
  </si>
  <si>
    <t>化学工程</t>
  </si>
  <si>
    <t>220721********0234</t>
  </si>
  <si>
    <t>411082********2423</t>
  </si>
  <si>
    <t>技术经济及管理</t>
  </si>
  <si>
    <t>管理学硕士</t>
  </si>
  <si>
    <t>十五、综合管理2（2名）</t>
  </si>
  <si>
    <t>220502********0213</t>
  </si>
  <si>
    <t>工商管理</t>
  </si>
  <si>
    <t>工商管理硕士</t>
  </si>
  <si>
    <t>220202********5124</t>
  </si>
  <si>
    <t>应用心理学</t>
  </si>
  <si>
    <t>教育学硕士</t>
  </si>
  <si>
    <t>十六、综合管理3（3名）</t>
  </si>
  <si>
    <t>羊雪燕</t>
  </si>
  <si>
    <t>10101010107</t>
  </si>
  <si>
    <t>酒店管理</t>
  </si>
  <si>
    <t>管理学学士</t>
  </si>
  <si>
    <t>陈逢多</t>
  </si>
  <si>
    <t>10101010104</t>
  </si>
  <si>
    <t>建筑工程技术</t>
  </si>
  <si>
    <t>大专</t>
  </si>
  <si>
    <t>无</t>
  </si>
  <si>
    <t>陈柳青</t>
  </si>
  <si>
    <t>10101010112</t>
  </si>
  <si>
    <t>工业设计</t>
  </si>
  <si>
    <t>工学学士</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</si>
</sst>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00;[Red]0.00"/>
  </numFmts>
  <fonts count="43">
    <font>
      <sz val="11"/>
      <color theme="1"/>
      <name val="Calibri"/>
      <family val="0"/>
    </font>
    <font>
      <sz val="11"/>
      <name val="宋体"/>
      <family val="0"/>
    </font>
    <font>
      <b/>
      <sz val="20"/>
      <color indexed="8"/>
      <name val="宋体"/>
      <family val="0"/>
    </font>
    <font>
      <b/>
      <sz val="12"/>
      <color indexed="8"/>
      <name val="宋体"/>
      <family val="0"/>
    </font>
    <font>
      <b/>
      <sz val="11"/>
      <color indexed="8"/>
      <name val="宋体"/>
      <family val="0"/>
    </font>
    <font>
      <sz val="11"/>
      <color indexed="8"/>
      <name val="宋体"/>
      <family val="0"/>
    </font>
    <font>
      <sz val="11"/>
      <color indexed="9"/>
      <name val="宋体"/>
      <family val="0"/>
    </font>
    <font>
      <u val="single"/>
      <sz val="11"/>
      <color indexed="12"/>
      <name val="宋体"/>
      <family val="0"/>
    </font>
    <font>
      <b/>
      <sz val="18"/>
      <color indexed="62"/>
      <name val="宋体"/>
      <family val="0"/>
    </font>
    <font>
      <sz val="11"/>
      <color indexed="16"/>
      <name val="宋体"/>
      <family val="0"/>
    </font>
    <font>
      <sz val="11"/>
      <color indexed="53"/>
      <name val="宋体"/>
      <family val="0"/>
    </font>
    <font>
      <sz val="11"/>
      <color indexed="62"/>
      <name val="宋体"/>
      <family val="0"/>
    </font>
    <font>
      <sz val="11"/>
      <color indexed="10"/>
      <name val="宋体"/>
      <family val="0"/>
    </font>
    <font>
      <u val="single"/>
      <sz val="11"/>
      <color indexed="20"/>
      <name val="宋体"/>
      <family val="0"/>
    </font>
    <font>
      <b/>
      <sz val="11"/>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sz val="11"/>
      <color indexed="17"/>
      <name val="宋体"/>
      <family val="0"/>
    </font>
    <font>
      <b/>
      <sz val="11"/>
      <color indexed="53"/>
      <name val="宋体"/>
      <family val="0"/>
    </font>
    <font>
      <b/>
      <sz val="11"/>
      <color indexed="9"/>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Calibri"/>
      <family val="0"/>
    </font>
    <font>
      <b/>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17">
    <xf numFmtId="0" fontId="0" fillId="0" borderId="0" xfId="0" applyFont="1" applyAlignment="1">
      <alignment/>
    </xf>
    <xf numFmtId="0" fontId="0" fillId="0" borderId="0" xfId="0" applyAlignment="1">
      <alignment wrapText="1"/>
    </xf>
    <xf numFmtId="176" fontId="41" fillId="0" borderId="9" xfId="0" applyNumberFormat="1" applyFont="1" applyFill="1" applyBorder="1" applyAlignment="1">
      <alignment horizontal="center" vertical="center" wrapText="1"/>
    </xf>
    <xf numFmtId="176" fontId="41" fillId="0" borderId="10" xfId="0" applyNumberFormat="1" applyFont="1" applyFill="1" applyBorder="1" applyAlignment="1">
      <alignment horizontal="center" vertical="center" wrapText="1"/>
    </xf>
    <xf numFmtId="176" fontId="42" fillId="0" borderId="11" xfId="0" applyNumberFormat="1" applyFont="1" applyFill="1" applyBorder="1" applyAlignment="1">
      <alignment horizontal="center" vertical="center" wrapText="1"/>
    </xf>
    <xf numFmtId="176" fontId="38" fillId="0" borderId="9" xfId="0" applyNumberFormat="1" applyFont="1" applyFill="1" applyBorder="1" applyAlignment="1">
      <alignment horizontal="left" vertical="center" wrapText="1"/>
    </xf>
    <xf numFmtId="176" fontId="38" fillId="0" borderId="10" xfId="0" applyNumberFormat="1" applyFont="1" applyFill="1" applyBorder="1" applyAlignment="1">
      <alignment horizontal="left" vertical="center" wrapText="1"/>
    </xf>
    <xf numFmtId="0" fontId="0" fillId="0" borderId="11" xfId="0" applyFont="1" applyBorder="1" applyAlignment="1">
      <alignment horizontal="center" vertical="center" wrapText="1"/>
    </xf>
    <xf numFmtId="177" fontId="0" fillId="0" borderId="11" xfId="0" applyNumberFormat="1" applyFont="1" applyBorder="1" applyAlignment="1">
      <alignment horizontal="center" vertical="center" wrapText="1"/>
    </xf>
    <xf numFmtId="0" fontId="38" fillId="0" borderId="11" xfId="0" applyFont="1" applyBorder="1" applyAlignment="1">
      <alignment horizontal="center" vertical="center" wrapText="1"/>
    </xf>
    <xf numFmtId="0" fontId="0" fillId="0" borderId="11" xfId="0" applyFont="1" applyFill="1" applyBorder="1" applyAlignment="1">
      <alignment horizontal="center" vertical="center"/>
    </xf>
    <xf numFmtId="0" fontId="0" fillId="0" borderId="11" xfId="0" applyFont="1" applyFill="1" applyBorder="1" applyAlignment="1">
      <alignment horizontal="center" vertical="center" wrapText="1"/>
    </xf>
    <xf numFmtId="178" fontId="0" fillId="0" borderId="11" xfId="0" applyNumberFormat="1" applyFont="1" applyBorder="1" applyAlignment="1">
      <alignment horizontal="center" vertical="center" wrapText="1"/>
    </xf>
    <xf numFmtId="176" fontId="41" fillId="0" borderId="12" xfId="0" applyNumberFormat="1" applyFont="1" applyFill="1" applyBorder="1" applyAlignment="1">
      <alignment horizontal="center" vertical="center" wrapText="1"/>
    </xf>
    <xf numFmtId="176" fontId="38" fillId="0" borderId="12" xfId="0" applyNumberFormat="1" applyFont="1" applyFill="1" applyBorder="1" applyAlignment="1">
      <alignment horizontal="left" vertical="center" wrapText="1"/>
    </xf>
    <xf numFmtId="0" fontId="0" fillId="0" borderId="11" xfId="0" applyFont="1" applyBorder="1" applyAlignment="1">
      <alignment vertical="center" wrapText="1"/>
    </xf>
    <xf numFmtId="177" fontId="0" fillId="0" borderId="11" xfId="0" applyNumberFormat="1"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50"/>
  <sheetViews>
    <sheetView tabSelected="1" view="pageBreakPreview" zoomScaleSheetLayoutView="100" workbookViewId="0" topLeftCell="A1">
      <pane ySplit="2" topLeftCell="A3" activePane="bottomLeft" state="frozen"/>
      <selection pane="bottomLeft" activeCell="X48" sqref="X48"/>
    </sheetView>
  </sheetViews>
  <sheetFormatPr defaultColWidth="9.00390625" defaultRowHeight="15"/>
  <cols>
    <col min="1" max="1" width="4.57421875" style="0" customWidth="1"/>
    <col min="2" max="2" width="7.7109375" style="0" customWidth="1"/>
    <col min="3" max="3" width="20.421875" style="0" customWidth="1"/>
    <col min="4" max="4" width="4.57421875" style="0" customWidth="1"/>
    <col min="5" max="5" width="11.7109375" style="0" hidden="1" customWidth="1"/>
    <col min="6" max="6" width="14.7109375" style="0" customWidth="1"/>
    <col min="7" max="7" width="12.00390625" style="0" customWidth="1"/>
    <col min="8" max="8" width="11.57421875" style="0" customWidth="1"/>
    <col min="9" max="9" width="10.28125" style="0" customWidth="1"/>
    <col min="10" max="10" width="10.421875" style="0" hidden="1" customWidth="1"/>
    <col min="11" max="11" width="7.00390625" style="0" customWidth="1"/>
    <col min="12" max="12" width="8.140625" style="0" customWidth="1"/>
    <col min="13" max="13" width="7.140625" style="0" customWidth="1"/>
    <col min="14" max="14" width="6.421875" style="0" customWidth="1"/>
    <col min="15" max="15" width="12.00390625" style="0" hidden="1" customWidth="1"/>
    <col min="16" max="16" width="13.28125" style="0" customWidth="1"/>
    <col min="17" max="21" width="9.00390625" style="0" hidden="1" customWidth="1"/>
  </cols>
  <sheetData>
    <row r="1" spans="1:16" ht="55.5" customHeight="1">
      <c r="A1" s="2" t="s">
        <v>0</v>
      </c>
      <c r="B1" s="3"/>
      <c r="C1" s="3"/>
      <c r="D1" s="3"/>
      <c r="E1" s="3"/>
      <c r="F1" s="3"/>
      <c r="G1" s="3"/>
      <c r="H1" s="3"/>
      <c r="I1" s="3"/>
      <c r="J1" s="3"/>
      <c r="K1" s="3"/>
      <c r="L1" s="3"/>
      <c r="M1" s="3"/>
      <c r="N1" s="3"/>
      <c r="O1" s="3"/>
      <c r="P1" s="13"/>
    </row>
    <row r="2" spans="1:16" ht="64.5" customHeight="1">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row>
    <row r="3" spans="1:20" s="1" customFormat="1" ht="28.5" customHeight="1">
      <c r="A3" s="5" t="s">
        <v>17</v>
      </c>
      <c r="B3" s="6"/>
      <c r="C3" s="6"/>
      <c r="D3" s="6"/>
      <c r="E3" s="6"/>
      <c r="F3" s="6"/>
      <c r="G3" s="6"/>
      <c r="H3" s="6"/>
      <c r="I3" s="6"/>
      <c r="J3" s="6"/>
      <c r="K3" s="6"/>
      <c r="L3" s="6"/>
      <c r="M3" s="6"/>
      <c r="N3" s="6"/>
      <c r="O3" s="6"/>
      <c r="P3" s="14"/>
      <c r="Q3" s="1" t="e">
        <f>LEFT(#REF!,6)</f>
        <v>#REF!</v>
      </c>
      <c r="S3" s="1" t="e">
        <f>RIGHT(#REF!,4)</f>
        <v>#REF!</v>
      </c>
      <c r="T3" s="1" t="e">
        <f aca="true" t="shared" si="0" ref="T3:T37">Q3&amp;R3&amp;S3</f>
        <v>#REF!</v>
      </c>
    </row>
    <row r="4" spans="1:20" s="1" customFormat="1" ht="30" customHeight="1">
      <c r="A4" s="7">
        <v>1</v>
      </c>
      <c r="B4" s="7" t="str">
        <f>"李成栋"</f>
        <v>李成栋</v>
      </c>
      <c r="C4" s="7" t="s">
        <v>18</v>
      </c>
      <c r="D4" s="7" t="s">
        <v>19</v>
      </c>
      <c r="E4" s="8">
        <v>72</v>
      </c>
      <c r="F4" s="8" t="s">
        <v>20</v>
      </c>
      <c r="G4" s="8" t="s">
        <v>21</v>
      </c>
      <c r="H4" s="8" t="s">
        <v>22</v>
      </c>
      <c r="I4" s="8">
        <f>E4/2</f>
        <v>36</v>
      </c>
      <c r="J4" s="8">
        <v>79.2</v>
      </c>
      <c r="K4" s="8">
        <f>J4*0.5</f>
        <v>39.6</v>
      </c>
      <c r="L4" s="8">
        <f>I4+K4</f>
        <v>75.6</v>
      </c>
      <c r="M4" s="8" t="s">
        <v>23</v>
      </c>
      <c r="N4" s="8" t="s">
        <v>23</v>
      </c>
      <c r="O4" s="8"/>
      <c r="P4" s="15"/>
      <c r="Q4" s="1" t="e">
        <f>LEFT(#REF!,6)</f>
        <v>#REF!</v>
      </c>
      <c r="R4" s="1" t="s">
        <v>24</v>
      </c>
      <c r="S4" s="1" t="e">
        <f>RIGHT(#REF!,4)</f>
        <v>#REF!</v>
      </c>
      <c r="T4" s="1" t="e">
        <f t="shared" si="0"/>
        <v>#REF!</v>
      </c>
    </row>
    <row r="5" spans="1:20" s="1" customFormat="1" ht="28.5" customHeight="1">
      <c r="A5" s="5" t="s">
        <v>25</v>
      </c>
      <c r="B5" s="6"/>
      <c r="C5" s="6" t="s">
        <v>24</v>
      </c>
      <c r="D5" s="6"/>
      <c r="E5" s="6"/>
      <c r="F5" s="6"/>
      <c r="G5" s="6"/>
      <c r="H5" s="6"/>
      <c r="I5" s="6"/>
      <c r="J5" s="6"/>
      <c r="K5" s="6"/>
      <c r="L5" s="6"/>
      <c r="M5" s="6"/>
      <c r="N5" s="6"/>
      <c r="O5" s="6"/>
      <c r="P5" s="14"/>
      <c r="Q5" s="1" t="e">
        <f>LEFT(#REF!,6)</f>
        <v>#REF!</v>
      </c>
      <c r="S5" s="1" t="e">
        <f>RIGHT(#REF!,4)</f>
        <v>#REF!</v>
      </c>
      <c r="T5" s="1" t="e">
        <f t="shared" si="0"/>
        <v>#REF!</v>
      </c>
    </row>
    <row r="6" spans="1:20" s="1" customFormat="1" ht="30" customHeight="1">
      <c r="A6" s="7">
        <v>1</v>
      </c>
      <c r="B6" s="7" t="str">
        <f>"张梦苏"</f>
        <v>张梦苏</v>
      </c>
      <c r="C6" s="7" t="s">
        <v>26</v>
      </c>
      <c r="D6" s="7" t="s">
        <v>27</v>
      </c>
      <c r="E6" s="8">
        <v>76</v>
      </c>
      <c r="F6" s="8" t="s">
        <v>28</v>
      </c>
      <c r="G6" s="8" t="s">
        <v>21</v>
      </c>
      <c r="H6" s="8" t="s">
        <v>29</v>
      </c>
      <c r="I6" s="8">
        <f>E6/2</f>
        <v>38</v>
      </c>
      <c r="J6" s="8">
        <v>81.04</v>
      </c>
      <c r="K6" s="8">
        <f>J6*0.5</f>
        <v>40.52</v>
      </c>
      <c r="L6" s="8">
        <f>I6+K6</f>
        <v>78.52000000000001</v>
      </c>
      <c r="M6" s="8" t="s">
        <v>23</v>
      </c>
      <c r="N6" s="8" t="s">
        <v>23</v>
      </c>
      <c r="O6" s="8"/>
      <c r="P6" s="15"/>
      <c r="Q6" s="1" t="e">
        <f>LEFT(#REF!,6)</f>
        <v>#REF!</v>
      </c>
      <c r="R6" s="1" t="s">
        <v>24</v>
      </c>
      <c r="S6" s="1" t="e">
        <f>RIGHT(#REF!,4)</f>
        <v>#REF!</v>
      </c>
      <c r="T6" s="1" t="e">
        <f t="shared" si="0"/>
        <v>#REF!</v>
      </c>
    </row>
    <row r="7" spans="1:20" s="1" customFormat="1" ht="28.5" customHeight="1">
      <c r="A7" s="5" t="s">
        <v>30</v>
      </c>
      <c r="B7" s="6"/>
      <c r="C7" s="6" t="s">
        <v>24</v>
      </c>
      <c r="D7" s="6"/>
      <c r="E7" s="6"/>
      <c r="F7" s="6"/>
      <c r="G7" s="6"/>
      <c r="H7" s="6"/>
      <c r="I7" s="6"/>
      <c r="J7" s="6"/>
      <c r="K7" s="6"/>
      <c r="L7" s="6"/>
      <c r="M7" s="6"/>
      <c r="N7" s="6"/>
      <c r="O7" s="6"/>
      <c r="P7" s="14"/>
      <c r="Q7" s="1" t="e">
        <f>LEFT(#REF!,6)</f>
        <v>#REF!</v>
      </c>
      <c r="S7" s="1" t="e">
        <f>RIGHT(#REF!,4)</f>
        <v>#REF!</v>
      </c>
      <c r="T7" s="1" t="e">
        <f t="shared" si="0"/>
        <v>#REF!</v>
      </c>
    </row>
    <row r="8" spans="1:20" s="1" customFormat="1" ht="30" customHeight="1">
      <c r="A8" s="7">
        <v>1</v>
      </c>
      <c r="B8" s="7" t="str">
        <f>"胡永翔"</f>
        <v>胡永翔</v>
      </c>
      <c r="C8" s="7" t="s">
        <v>31</v>
      </c>
      <c r="D8" s="7" t="s">
        <v>19</v>
      </c>
      <c r="E8" s="8">
        <v>70.5</v>
      </c>
      <c r="F8" s="8" t="s">
        <v>32</v>
      </c>
      <c r="G8" s="8" t="s">
        <v>21</v>
      </c>
      <c r="H8" s="8" t="s">
        <v>33</v>
      </c>
      <c r="I8" s="8">
        <f>E8/2</f>
        <v>35.25</v>
      </c>
      <c r="J8" s="8">
        <v>80.9</v>
      </c>
      <c r="K8" s="8">
        <f>J8*0.5</f>
        <v>40.45</v>
      </c>
      <c r="L8" s="8">
        <f>I8+K8</f>
        <v>75.7</v>
      </c>
      <c r="M8" s="8" t="s">
        <v>23</v>
      </c>
      <c r="N8" s="8" t="s">
        <v>23</v>
      </c>
      <c r="O8" s="8"/>
      <c r="P8" s="15"/>
      <c r="Q8" s="1" t="e">
        <f>LEFT(#REF!,6)</f>
        <v>#REF!</v>
      </c>
      <c r="R8" s="1" t="s">
        <v>24</v>
      </c>
      <c r="S8" s="1" t="e">
        <f>RIGHT(#REF!,4)</f>
        <v>#REF!</v>
      </c>
      <c r="T8" s="1" t="e">
        <f t="shared" si="0"/>
        <v>#REF!</v>
      </c>
    </row>
    <row r="9" spans="1:20" s="1" customFormat="1" ht="30" customHeight="1">
      <c r="A9" s="7">
        <v>2</v>
      </c>
      <c r="B9" s="7" t="str">
        <f>"朱军行"</f>
        <v>朱军行</v>
      </c>
      <c r="C9" s="7" t="s">
        <v>34</v>
      </c>
      <c r="D9" s="7" t="s">
        <v>19</v>
      </c>
      <c r="E9" s="8">
        <v>62</v>
      </c>
      <c r="F9" s="8" t="s">
        <v>35</v>
      </c>
      <c r="G9" s="8" t="s">
        <v>21</v>
      </c>
      <c r="H9" s="8" t="s">
        <v>33</v>
      </c>
      <c r="I9" s="8">
        <f>E9/2</f>
        <v>31</v>
      </c>
      <c r="J9" s="8">
        <v>78.1</v>
      </c>
      <c r="K9" s="8">
        <f>J9*0.5</f>
        <v>39.05</v>
      </c>
      <c r="L9" s="8">
        <f>I9+K9</f>
        <v>70.05</v>
      </c>
      <c r="M9" s="8" t="s">
        <v>23</v>
      </c>
      <c r="N9" s="8" t="s">
        <v>23</v>
      </c>
      <c r="O9" s="8"/>
      <c r="P9" s="15"/>
      <c r="Q9" s="1" t="e">
        <f>LEFT(#REF!,6)</f>
        <v>#REF!</v>
      </c>
      <c r="R9" s="1" t="s">
        <v>24</v>
      </c>
      <c r="S9" s="1" t="e">
        <f>RIGHT(#REF!,4)</f>
        <v>#REF!</v>
      </c>
      <c r="T9" s="1" t="e">
        <f t="shared" si="0"/>
        <v>#REF!</v>
      </c>
    </row>
    <row r="10" spans="1:20" s="1" customFormat="1" ht="28.5" customHeight="1">
      <c r="A10" s="5" t="s">
        <v>36</v>
      </c>
      <c r="B10" s="6"/>
      <c r="C10" s="6" t="s">
        <v>24</v>
      </c>
      <c r="D10" s="6"/>
      <c r="E10" s="6"/>
      <c r="F10" s="6"/>
      <c r="G10" s="6"/>
      <c r="H10" s="6"/>
      <c r="I10" s="6"/>
      <c r="J10" s="6"/>
      <c r="K10" s="6"/>
      <c r="L10" s="6"/>
      <c r="M10" s="6"/>
      <c r="N10" s="6"/>
      <c r="O10" s="6"/>
      <c r="P10" s="14"/>
      <c r="Q10" s="1" t="e">
        <f>LEFT(#REF!,6)</f>
        <v>#REF!</v>
      </c>
      <c r="S10" s="1" t="e">
        <f>RIGHT(#REF!,4)</f>
        <v>#REF!</v>
      </c>
      <c r="T10" s="1" t="e">
        <f t="shared" si="0"/>
        <v>#REF!</v>
      </c>
    </row>
    <row r="11" spans="1:20" s="1" customFormat="1" ht="30" customHeight="1">
      <c r="A11" s="7">
        <v>1</v>
      </c>
      <c r="B11" s="7" t="str">
        <f>"莫壮洪"</f>
        <v>莫壮洪</v>
      </c>
      <c r="C11" s="7" t="s">
        <v>37</v>
      </c>
      <c r="D11" s="7" t="s">
        <v>19</v>
      </c>
      <c r="E11" s="8">
        <v>82.5</v>
      </c>
      <c r="F11" s="8" t="s">
        <v>38</v>
      </c>
      <c r="G11" s="8" t="s">
        <v>21</v>
      </c>
      <c r="H11" s="8" t="s">
        <v>39</v>
      </c>
      <c r="I11" s="8">
        <f>E11/2</f>
        <v>41.25</v>
      </c>
      <c r="J11" s="8">
        <v>75.3</v>
      </c>
      <c r="K11" s="8">
        <f>J11*0.5</f>
        <v>37.65</v>
      </c>
      <c r="L11" s="8">
        <f>I11+K11</f>
        <v>78.9</v>
      </c>
      <c r="M11" s="8" t="s">
        <v>23</v>
      </c>
      <c r="N11" s="8" t="s">
        <v>23</v>
      </c>
      <c r="O11" s="8"/>
      <c r="P11" s="15"/>
      <c r="Q11" s="1" t="e">
        <f>LEFT(#REF!,6)</f>
        <v>#REF!</v>
      </c>
      <c r="R11" s="1" t="s">
        <v>24</v>
      </c>
      <c r="S11" s="1" t="e">
        <f>RIGHT(#REF!,4)</f>
        <v>#REF!</v>
      </c>
      <c r="T11" s="1" t="e">
        <f t="shared" si="0"/>
        <v>#REF!</v>
      </c>
    </row>
    <row r="12" spans="1:20" s="1" customFormat="1" ht="28.5" customHeight="1">
      <c r="A12" s="5" t="s">
        <v>40</v>
      </c>
      <c r="B12" s="6"/>
      <c r="C12" s="6" t="s">
        <v>24</v>
      </c>
      <c r="D12" s="6"/>
      <c r="E12" s="6"/>
      <c r="F12" s="6"/>
      <c r="G12" s="6"/>
      <c r="H12" s="6"/>
      <c r="I12" s="6"/>
      <c r="J12" s="6"/>
      <c r="K12" s="6"/>
      <c r="L12" s="6"/>
      <c r="M12" s="6"/>
      <c r="N12" s="6"/>
      <c r="O12" s="6"/>
      <c r="P12" s="14"/>
      <c r="Q12" s="1" t="e">
        <f>LEFT(#REF!,6)</f>
        <v>#REF!</v>
      </c>
      <c r="S12" s="1" t="e">
        <f>RIGHT(#REF!,4)</f>
        <v>#REF!</v>
      </c>
      <c r="T12" s="1" t="e">
        <f t="shared" si="0"/>
        <v>#REF!</v>
      </c>
    </row>
    <row r="13" spans="1:20" s="1" customFormat="1" ht="30" customHeight="1">
      <c r="A13" s="7">
        <v>1</v>
      </c>
      <c r="B13" s="7" t="str">
        <f>"陈佑"</f>
        <v>陈佑</v>
      </c>
      <c r="C13" s="7" t="s">
        <v>41</v>
      </c>
      <c r="D13" s="7" t="s">
        <v>19</v>
      </c>
      <c r="E13" s="8">
        <v>74.5</v>
      </c>
      <c r="F13" s="8" t="s">
        <v>42</v>
      </c>
      <c r="G13" s="8" t="s">
        <v>21</v>
      </c>
      <c r="H13" s="8" t="s">
        <v>43</v>
      </c>
      <c r="I13" s="8">
        <f>E13/2</f>
        <v>37.25</v>
      </c>
      <c r="J13" s="8">
        <v>68.9</v>
      </c>
      <c r="K13" s="8">
        <f aca="true" t="shared" si="1" ref="K13">J13*0.5</f>
        <v>34.45</v>
      </c>
      <c r="L13" s="8">
        <f>I13+K13</f>
        <v>71.7</v>
      </c>
      <c r="M13" s="8" t="s">
        <v>23</v>
      </c>
      <c r="N13" s="8" t="s">
        <v>23</v>
      </c>
      <c r="O13" s="8"/>
      <c r="P13" s="15"/>
      <c r="Q13" s="1" t="e">
        <f>LEFT(#REF!,6)</f>
        <v>#REF!</v>
      </c>
      <c r="R13" s="1" t="s">
        <v>24</v>
      </c>
      <c r="S13" s="1" t="e">
        <f>RIGHT(#REF!,4)</f>
        <v>#REF!</v>
      </c>
      <c r="T13" s="1" t="e">
        <f t="shared" si="0"/>
        <v>#REF!</v>
      </c>
    </row>
    <row r="14" spans="1:20" s="1" customFormat="1" ht="28.5" customHeight="1">
      <c r="A14" s="5" t="s">
        <v>44</v>
      </c>
      <c r="B14" s="6"/>
      <c r="C14" s="6" t="s">
        <v>24</v>
      </c>
      <c r="D14" s="6"/>
      <c r="E14" s="6"/>
      <c r="F14" s="6"/>
      <c r="G14" s="6"/>
      <c r="H14" s="6"/>
      <c r="I14" s="6"/>
      <c r="J14" s="6"/>
      <c r="K14" s="6"/>
      <c r="L14" s="6"/>
      <c r="M14" s="6"/>
      <c r="N14" s="6"/>
      <c r="O14" s="6"/>
      <c r="P14" s="14"/>
      <c r="Q14" s="1" t="e">
        <f>LEFT(#REF!,6)</f>
        <v>#REF!</v>
      </c>
      <c r="S14" s="1" t="e">
        <f>RIGHT(#REF!,4)</f>
        <v>#REF!</v>
      </c>
      <c r="T14" s="1" t="e">
        <f t="shared" si="0"/>
        <v>#REF!</v>
      </c>
    </row>
    <row r="15" spans="1:20" s="1" customFormat="1" ht="30" customHeight="1">
      <c r="A15" s="7">
        <v>1</v>
      </c>
      <c r="B15" s="7" t="str">
        <f>"李钰魁"</f>
        <v>李钰魁</v>
      </c>
      <c r="C15" s="7" t="s">
        <v>45</v>
      </c>
      <c r="D15" s="7" t="s">
        <v>19</v>
      </c>
      <c r="E15" s="8">
        <v>73.5</v>
      </c>
      <c r="F15" s="8" t="s">
        <v>46</v>
      </c>
      <c r="G15" s="8" t="s">
        <v>21</v>
      </c>
      <c r="H15" s="8" t="s">
        <v>47</v>
      </c>
      <c r="I15" s="8">
        <f>E15/2</f>
        <v>36.75</v>
      </c>
      <c r="J15" s="8">
        <v>76.7</v>
      </c>
      <c r="K15" s="8">
        <f aca="true" t="shared" si="2" ref="K15:K16">J15*0.5</f>
        <v>38.35</v>
      </c>
      <c r="L15" s="8">
        <f>I15+K15</f>
        <v>75.1</v>
      </c>
      <c r="M15" s="8" t="s">
        <v>23</v>
      </c>
      <c r="N15" s="8" t="s">
        <v>23</v>
      </c>
      <c r="O15" s="8"/>
      <c r="P15" s="15"/>
      <c r="Q15" s="1" t="e">
        <f>LEFT(#REF!,6)</f>
        <v>#REF!</v>
      </c>
      <c r="R15" s="1" t="s">
        <v>24</v>
      </c>
      <c r="S15" s="1" t="e">
        <f>RIGHT(#REF!,4)</f>
        <v>#REF!</v>
      </c>
      <c r="T15" s="1" t="e">
        <f t="shared" si="0"/>
        <v>#REF!</v>
      </c>
    </row>
    <row r="16" spans="1:20" s="1" customFormat="1" ht="30" customHeight="1">
      <c r="A16" s="7">
        <v>2</v>
      </c>
      <c r="B16" s="7" t="str">
        <f>"徐亚辉"</f>
        <v>徐亚辉</v>
      </c>
      <c r="C16" s="7" t="s">
        <v>48</v>
      </c>
      <c r="D16" s="7" t="s">
        <v>19</v>
      </c>
      <c r="E16" s="8">
        <v>71</v>
      </c>
      <c r="F16" s="8" t="s">
        <v>49</v>
      </c>
      <c r="G16" s="8" t="s">
        <v>21</v>
      </c>
      <c r="H16" s="8" t="s">
        <v>47</v>
      </c>
      <c r="I16" s="8">
        <f>E16/2</f>
        <v>35.5</v>
      </c>
      <c r="J16" s="8">
        <v>76.16</v>
      </c>
      <c r="K16" s="8">
        <f t="shared" si="2"/>
        <v>38.08</v>
      </c>
      <c r="L16" s="8">
        <f>I16+K16</f>
        <v>73.58</v>
      </c>
      <c r="M16" s="8" t="s">
        <v>23</v>
      </c>
      <c r="N16" s="8" t="s">
        <v>23</v>
      </c>
      <c r="O16" s="8"/>
      <c r="P16" s="15"/>
      <c r="Q16" s="1" t="e">
        <f>LEFT(#REF!,6)</f>
        <v>#REF!</v>
      </c>
      <c r="R16" s="1" t="s">
        <v>24</v>
      </c>
      <c r="S16" s="1" t="e">
        <f>RIGHT(#REF!,4)</f>
        <v>#REF!</v>
      </c>
      <c r="T16" s="1" t="e">
        <f t="shared" si="0"/>
        <v>#REF!</v>
      </c>
    </row>
    <row r="17" spans="1:20" s="1" customFormat="1" ht="28.5" customHeight="1">
      <c r="A17" s="5" t="s">
        <v>50</v>
      </c>
      <c r="B17" s="6"/>
      <c r="C17" s="6" t="s">
        <v>24</v>
      </c>
      <c r="D17" s="6"/>
      <c r="E17" s="6"/>
      <c r="F17" s="6"/>
      <c r="G17" s="6"/>
      <c r="H17" s="6"/>
      <c r="I17" s="6"/>
      <c r="J17" s="6"/>
      <c r="K17" s="6"/>
      <c r="L17" s="6"/>
      <c r="M17" s="6"/>
      <c r="N17" s="6"/>
      <c r="O17" s="6"/>
      <c r="P17" s="14"/>
      <c r="Q17" s="1" t="e">
        <f>LEFT(#REF!,6)</f>
        <v>#REF!</v>
      </c>
      <c r="S17" s="1" t="e">
        <f>RIGHT(#REF!,4)</f>
        <v>#REF!</v>
      </c>
      <c r="T17" s="1" t="e">
        <f t="shared" si="0"/>
        <v>#REF!</v>
      </c>
    </row>
    <row r="18" spans="1:20" s="1" customFormat="1" ht="40.5">
      <c r="A18" s="7">
        <v>1</v>
      </c>
      <c r="B18" s="9" t="str">
        <f>"王心雪"</f>
        <v>王心雪</v>
      </c>
      <c r="C18" s="7" t="s">
        <v>51</v>
      </c>
      <c r="D18" s="7" t="s">
        <v>27</v>
      </c>
      <c r="E18" s="8">
        <v>64.5</v>
      </c>
      <c r="F18" s="8" t="s">
        <v>52</v>
      </c>
      <c r="G18" s="8" t="s">
        <v>21</v>
      </c>
      <c r="H18" s="8" t="s">
        <v>53</v>
      </c>
      <c r="I18" s="8">
        <f>E18/2</f>
        <v>32.25</v>
      </c>
      <c r="J18" s="8">
        <v>75.42</v>
      </c>
      <c r="K18" s="8">
        <f>J18*0.5</f>
        <v>37.71</v>
      </c>
      <c r="L18" s="8">
        <f>I18+K18</f>
        <v>69.96000000000001</v>
      </c>
      <c r="M18" s="8"/>
      <c r="N18" s="8" t="s">
        <v>23</v>
      </c>
      <c r="O18" s="8"/>
      <c r="P18" s="16" t="s">
        <v>54</v>
      </c>
      <c r="Q18" s="1" t="e">
        <f>LEFT(#REF!,6)</f>
        <v>#REF!</v>
      </c>
      <c r="R18" s="1" t="s">
        <v>24</v>
      </c>
      <c r="S18" s="1" t="e">
        <f>RIGHT(#REF!,4)</f>
        <v>#REF!</v>
      </c>
      <c r="T18" s="1" t="e">
        <f t="shared" si="0"/>
        <v>#REF!</v>
      </c>
    </row>
    <row r="19" spans="1:20" s="1" customFormat="1" ht="28.5" customHeight="1">
      <c r="A19" s="5" t="s">
        <v>55</v>
      </c>
      <c r="B19" s="6"/>
      <c r="C19" s="6" t="s">
        <v>24</v>
      </c>
      <c r="D19" s="6"/>
      <c r="E19" s="6"/>
      <c r="F19" s="6"/>
      <c r="G19" s="6"/>
      <c r="H19" s="6"/>
      <c r="I19" s="6"/>
      <c r="J19" s="6"/>
      <c r="K19" s="6"/>
      <c r="L19" s="6"/>
      <c r="M19" s="6"/>
      <c r="N19" s="6"/>
      <c r="O19" s="6"/>
      <c r="P19" s="14"/>
      <c r="Q19" s="1" t="e">
        <f>LEFT(#REF!,6)</f>
        <v>#REF!</v>
      </c>
      <c r="S19" s="1" t="e">
        <f>RIGHT(#REF!,4)</f>
        <v>#REF!</v>
      </c>
      <c r="T19" s="1" t="e">
        <f t="shared" si="0"/>
        <v>#REF!</v>
      </c>
    </row>
    <row r="20" spans="1:20" s="1" customFormat="1" ht="30" customHeight="1">
      <c r="A20" s="7">
        <v>1</v>
      </c>
      <c r="B20" s="7" t="str">
        <f>"刘攀飞"</f>
        <v>刘攀飞</v>
      </c>
      <c r="C20" s="7" t="s">
        <v>56</v>
      </c>
      <c r="D20" s="7" t="s">
        <v>19</v>
      </c>
      <c r="E20" s="8">
        <v>79.5</v>
      </c>
      <c r="F20" s="8" t="s">
        <v>57</v>
      </c>
      <c r="G20" s="8" t="s">
        <v>21</v>
      </c>
      <c r="H20" s="8" t="s">
        <v>47</v>
      </c>
      <c r="I20" s="8">
        <f>E20/2</f>
        <v>39.75</v>
      </c>
      <c r="J20" s="8">
        <v>73.44</v>
      </c>
      <c r="K20" s="8">
        <f aca="true" t="shared" si="3" ref="K20:K21">J20*0.5</f>
        <v>36.72</v>
      </c>
      <c r="L20" s="8">
        <f aca="true" t="shared" si="4" ref="L20:L21">I20+K20</f>
        <v>76.47</v>
      </c>
      <c r="M20" s="8" t="s">
        <v>23</v>
      </c>
      <c r="N20" s="8" t="s">
        <v>23</v>
      </c>
      <c r="O20" s="8"/>
      <c r="P20" s="15"/>
      <c r="Q20" s="1" t="e">
        <f>LEFT(#REF!,6)</f>
        <v>#REF!</v>
      </c>
      <c r="R20" s="1" t="s">
        <v>24</v>
      </c>
      <c r="S20" s="1" t="e">
        <f>RIGHT(#REF!,4)</f>
        <v>#REF!</v>
      </c>
      <c r="T20" s="1" t="e">
        <f aca="true" t="shared" si="5" ref="T20:T21">Q20&amp;R20&amp;S20</f>
        <v>#REF!</v>
      </c>
    </row>
    <row r="21" spans="1:20" s="1" customFormat="1" ht="30" customHeight="1">
      <c r="A21" s="7">
        <v>2</v>
      </c>
      <c r="B21" s="7" t="str">
        <f>"刘鑫"</f>
        <v>刘鑫</v>
      </c>
      <c r="C21" s="7" t="s">
        <v>58</v>
      </c>
      <c r="D21" s="7" t="s">
        <v>27</v>
      </c>
      <c r="E21" s="8">
        <v>76.5</v>
      </c>
      <c r="F21" s="8" t="s">
        <v>59</v>
      </c>
      <c r="G21" s="8" t="s">
        <v>21</v>
      </c>
      <c r="H21" s="8" t="s">
        <v>39</v>
      </c>
      <c r="I21" s="8">
        <f>E21/2</f>
        <v>38.25</v>
      </c>
      <c r="J21" s="8">
        <v>70.6</v>
      </c>
      <c r="K21" s="8">
        <f t="shared" si="3"/>
        <v>35.3</v>
      </c>
      <c r="L21" s="8">
        <f t="shared" si="4"/>
        <v>73.55</v>
      </c>
      <c r="M21" s="8" t="s">
        <v>23</v>
      </c>
      <c r="N21" s="8" t="s">
        <v>23</v>
      </c>
      <c r="O21" s="8"/>
      <c r="P21" s="15"/>
      <c r="Q21" s="1" t="e">
        <f>LEFT(#REF!,6)</f>
        <v>#REF!</v>
      </c>
      <c r="R21" s="1" t="s">
        <v>24</v>
      </c>
      <c r="S21" s="1" t="e">
        <f>RIGHT(#REF!,4)</f>
        <v>#REF!</v>
      </c>
      <c r="T21" s="1" t="e">
        <f t="shared" si="5"/>
        <v>#REF!</v>
      </c>
    </row>
    <row r="22" spans="1:20" s="1" customFormat="1" ht="28.5" customHeight="1">
      <c r="A22" s="5" t="s">
        <v>60</v>
      </c>
      <c r="B22" s="6"/>
      <c r="C22" s="6" t="s">
        <v>24</v>
      </c>
      <c r="D22" s="6"/>
      <c r="E22" s="6"/>
      <c r="F22" s="6"/>
      <c r="G22" s="6"/>
      <c r="H22" s="6"/>
      <c r="I22" s="6"/>
      <c r="J22" s="6"/>
      <c r="K22" s="6"/>
      <c r="L22" s="6"/>
      <c r="M22" s="6"/>
      <c r="N22" s="6"/>
      <c r="O22" s="6"/>
      <c r="P22" s="14"/>
      <c r="Q22" s="1" t="e">
        <f>LEFT(#REF!,6)</f>
        <v>#REF!</v>
      </c>
      <c r="S22" s="1" t="e">
        <f>RIGHT(#REF!,4)</f>
        <v>#REF!</v>
      </c>
      <c r="T22" s="1" t="e">
        <f t="shared" si="0"/>
        <v>#REF!</v>
      </c>
    </row>
    <row r="23" spans="1:20" s="1" customFormat="1" ht="30" customHeight="1">
      <c r="A23" s="7">
        <v>1</v>
      </c>
      <c r="B23" s="7" t="str">
        <f>"潘长春"</f>
        <v>潘长春</v>
      </c>
      <c r="C23" s="7" t="s">
        <v>61</v>
      </c>
      <c r="D23" s="7" t="s">
        <v>19</v>
      </c>
      <c r="E23" s="8">
        <v>78.5</v>
      </c>
      <c r="F23" s="8" t="s">
        <v>49</v>
      </c>
      <c r="G23" s="8" t="s">
        <v>21</v>
      </c>
      <c r="H23" s="8" t="s">
        <v>47</v>
      </c>
      <c r="I23" s="8">
        <f>E23/2</f>
        <v>39.25</v>
      </c>
      <c r="J23" s="8">
        <v>77.7</v>
      </c>
      <c r="K23" s="8">
        <f aca="true" t="shared" si="6" ref="K23:K25">J23*0.5</f>
        <v>38.85</v>
      </c>
      <c r="L23" s="8">
        <f aca="true" t="shared" si="7" ref="L23:L25">I23+K23</f>
        <v>78.1</v>
      </c>
      <c r="M23" s="8" t="s">
        <v>23</v>
      </c>
      <c r="N23" s="8" t="s">
        <v>23</v>
      </c>
      <c r="O23" s="8"/>
      <c r="P23" s="15"/>
      <c r="Q23" s="1" t="e">
        <f>LEFT(#REF!,6)</f>
        <v>#REF!</v>
      </c>
      <c r="R23" s="1" t="s">
        <v>24</v>
      </c>
      <c r="S23" s="1" t="e">
        <f>RIGHT(#REF!,4)</f>
        <v>#REF!</v>
      </c>
      <c r="T23" s="1" t="e">
        <f aca="true" t="shared" si="8" ref="T23:T25">Q23&amp;R23&amp;S23</f>
        <v>#REF!</v>
      </c>
    </row>
    <row r="24" spans="1:20" s="1" customFormat="1" ht="30" customHeight="1">
      <c r="A24" s="7">
        <v>2</v>
      </c>
      <c r="B24" s="7" t="str">
        <f>"翟顺涛"</f>
        <v>翟顺涛</v>
      </c>
      <c r="C24" s="7" t="s">
        <v>62</v>
      </c>
      <c r="D24" s="7" t="s">
        <v>19</v>
      </c>
      <c r="E24" s="8">
        <v>75</v>
      </c>
      <c r="F24" s="8" t="s">
        <v>63</v>
      </c>
      <c r="G24" s="8" t="s">
        <v>21</v>
      </c>
      <c r="H24" s="8" t="s">
        <v>47</v>
      </c>
      <c r="I24" s="8">
        <f>E24/2</f>
        <v>37.5</v>
      </c>
      <c r="J24" s="8">
        <v>76.1</v>
      </c>
      <c r="K24" s="8">
        <f t="shared" si="6"/>
        <v>38.05</v>
      </c>
      <c r="L24" s="8">
        <f t="shared" si="7"/>
        <v>75.55</v>
      </c>
      <c r="M24" s="8" t="s">
        <v>23</v>
      </c>
      <c r="N24" s="8" t="s">
        <v>23</v>
      </c>
      <c r="O24" s="8"/>
      <c r="P24" s="15"/>
      <c r="Q24" s="1" t="e">
        <f>LEFT(#REF!,6)</f>
        <v>#REF!</v>
      </c>
      <c r="R24" s="1" t="s">
        <v>24</v>
      </c>
      <c r="S24" s="1" t="e">
        <f>RIGHT(#REF!,4)</f>
        <v>#REF!</v>
      </c>
      <c r="T24" s="1" t="e">
        <f t="shared" si="8"/>
        <v>#REF!</v>
      </c>
    </row>
    <row r="25" spans="1:20" s="1" customFormat="1" ht="30" customHeight="1">
      <c r="A25" s="7">
        <v>3</v>
      </c>
      <c r="B25" s="7" t="str">
        <f>"吴朝盛"</f>
        <v>吴朝盛</v>
      </c>
      <c r="C25" s="7" t="s">
        <v>64</v>
      </c>
      <c r="D25" s="7" t="s">
        <v>19</v>
      </c>
      <c r="E25" s="8">
        <v>72.5</v>
      </c>
      <c r="F25" s="8" t="s">
        <v>65</v>
      </c>
      <c r="G25" s="8" t="s">
        <v>21</v>
      </c>
      <c r="H25" s="8" t="s">
        <v>43</v>
      </c>
      <c r="I25" s="8">
        <f>E25/2</f>
        <v>36.25</v>
      </c>
      <c r="J25" s="8">
        <v>72.6</v>
      </c>
      <c r="K25" s="8">
        <f t="shared" si="6"/>
        <v>36.3</v>
      </c>
      <c r="L25" s="8">
        <f t="shared" si="7"/>
        <v>72.55</v>
      </c>
      <c r="M25" s="8" t="s">
        <v>23</v>
      </c>
      <c r="N25" s="8" t="s">
        <v>23</v>
      </c>
      <c r="O25" s="8"/>
      <c r="P25" s="15"/>
      <c r="Q25" s="1" t="e">
        <f>LEFT(#REF!,6)</f>
        <v>#REF!</v>
      </c>
      <c r="R25" s="1" t="s">
        <v>24</v>
      </c>
      <c r="S25" s="1" t="e">
        <f>RIGHT(#REF!,4)</f>
        <v>#REF!</v>
      </c>
      <c r="T25" s="1" t="e">
        <f t="shared" si="8"/>
        <v>#REF!</v>
      </c>
    </row>
    <row r="26" spans="1:20" s="1" customFormat="1" ht="28.5" customHeight="1">
      <c r="A26" s="5" t="s">
        <v>66</v>
      </c>
      <c r="B26" s="6"/>
      <c r="C26" s="6" t="s">
        <v>24</v>
      </c>
      <c r="D26" s="6"/>
      <c r="E26" s="6"/>
      <c r="F26" s="6"/>
      <c r="G26" s="6"/>
      <c r="H26" s="6"/>
      <c r="I26" s="6"/>
      <c r="J26" s="6"/>
      <c r="K26" s="6"/>
      <c r="L26" s="6"/>
      <c r="M26" s="6"/>
      <c r="N26" s="6"/>
      <c r="O26" s="6"/>
      <c r="P26" s="14"/>
      <c r="Q26" s="1" t="e">
        <f>LEFT(#REF!,6)</f>
        <v>#REF!</v>
      </c>
      <c r="S26" s="1" t="e">
        <f>RIGHT(#REF!,4)</f>
        <v>#REF!</v>
      </c>
      <c r="T26" s="1" t="e">
        <f t="shared" si="0"/>
        <v>#REF!</v>
      </c>
    </row>
    <row r="27" spans="1:20" s="1" customFormat="1" ht="40.5">
      <c r="A27" s="7">
        <v>1</v>
      </c>
      <c r="B27" s="9" t="str">
        <f>"胡亚楠"</f>
        <v>胡亚楠</v>
      </c>
      <c r="C27" s="7" t="s">
        <v>67</v>
      </c>
      <c r="D27" s="7" t="s">
        <v>27</v>
      </c>
      <c r="E27" s="8">
        <v>74</v>
      </c>
      <c r="F27" s="8" t="s">
        <v>68</v>
      </c>
      <c r="G27" s="8" t="s">
        <v>21</v>
      </c>
      <c r="H27" s="8" t="s">
        <v>47</v>
      </c>
      <c r="I27" s="8">
        <f>E27/2</f>
        <v>37</v>
      </c>
      <c r="J27" s="8">
        <v>80.6</v>
      </c>
      <c r="K27" s="8">
        <f aca="true" t="shared" si="9" ref="K27:K46">J27*0.5</f>
        <v>40.3</v>
      </c>
      <c r="L27" s="8">
        <f>I27+K27</f>
        <v>77.3</v>
      </c>
      <c r="M27" s="8"/>
      <c r="N27" s="8" t="s">
        <v>23</v>
      </c>
      <c r="O27" s="8"/>
      <c r="P27" s="16" t="s">
        <v>54</v>
      </c>
      <c r="Q27" s="1" t="e">
        <f>LEFT(#REF!,6)</f>
        <v>#REF!</v>
      </c>
      <c r="R27" s="1" t="s">
        <v>24</v>
      </c>
      <c r="S27" s="1" t="e">
        <f>RIGHT(#REF!,4)</f>
        <v>#REF!</v>
      </c>
      <c r="T27" s="1" t="e">
        <f t="shared" si="0"/>
        <v>#REF!</v>
      </c>
    </row>
    <row r="28" spans="1:20" s="1" customFormat="1" ht="30" customHeight="1">
      <c r="A28" s="7">
        <v>2</v>
      </c>
      <c r="B28" s="7" t="str">
        <f>"李华伟"</f>
        <v>李华伟</v>
      </c>
      <c r="C28" s="7" t="s">
        <v>69</v>
      </c>
      <c r="D28" s="7" t="s">
        <v>19</v>
      </c>
      <c r="E28" s="8">
        <v>73.5</v>
      </c>
      <c r="F28" s="8" t="s">
        <v>70</v>
      </c>
      <c r="G28" s="8" t="s">
        <v>21</v>
      </c>
      <c r="H28" s="8" t="s">
        <v>39</v>
      </c>
      <c r="I28" s="8">
        <f>E28/2</f>
        <v>36.75</v>
      </c>
      <c r="J28" s="8">
        <v>75.8</v>
      </c>
      <c r="K28" s="8">
        <f t="shared" si="9"/>
        <v>37.9</v>
      </c>
      <c r="L28" s="8">
        <f>I28+K28</f>
        <v>74.65</v>
      </c>
      <c r="M28" s="8" t="s">
        <v>23</v>
      </c>
      <c r="N28" s="8" t="s">
        <v>23</v>
      </c>
      <c r="O28" s="8"/>
      <c r="P28" s="15"/>
      <c r="Q28" s="1" t="e">
        <f>LEFT(#REF!,6)</f>
        <v>#REF!</v>
      </c>
      <c r="R28" s="1" t="s">
        <v>24</v>
      </c>
      <c r="S28" s="1" t="e">
        <f>RIGHT(#REF!,4)</f>
        <v>#REF!</v>
      </c>
      <c r="T28" s="1" t="e">
        <f t="shared" si="0"/>
        <v>#REF!</v>
      </c>
    </row>
    <row r="29" spans="1:20" s="1" customFormat="1" ht="28.5" customHeight="1">
      <c r="A29" s="5" t="s">
        <v>71</v>
      </c>
      <c r="B29" s="6"/>
      <c r="C29" s="6" t="s">
        <v>24</v>
      </c>
      <c r="D29" s="6"/>
      <c r="E29" s="6"/>
      <c r="F29" s="6"/>
      <c r="G29" s="6"/>
      <c r="H29" s="6"/>
      <c r="I29" s="6"/>
      <c r="J29" s="6"/>
      <c r="K29" s="6"/>
      <c r="L29" s="6"/>
      <c r="M29" s="6"/>
      <c r="N29" s="6"/>
      <c r="O29" s="6"/>
      <c r="P29" s="14"/>
      <c r="Q29" s="1" t="e">
        <f>LEFT(#REF!,6)</f>
        <v>#REF!</v>
      </c>
      <c r="S29" s="1" t="e">
        <f>RIGHT(#REF!,4)</f>
        <v>#REF!</v>
      </c>
      <c r="T29" s="1" t="e">
        <f t="shared" si="0"/>
        <v>#REF!</v>
      </c>
    </row>
    <row r="30" spans="1:20" s="1" customFormat="1" ht="30" customHeight="1">
      <c r="A30" s="7">
        <v>1</v>
      </c>
      <c r="B30" s="7" t="str">
        <f>"唐永娇"</f>
        <v>唐永娇</v>
      </c>
      <c r="C30" s="7" t="s">
        <v>72</v>
      </c>
      <c r="D30" s="7" t="s">
        <v>27</v>
      </c>
      <c r="E30" s="8">
        <v>86.5</v>
      </c>
      <c r="F30" s="8" t="s">
        <v>73</v>
      </c>
      <c r="G30" s="8" t="s">
        <v>21</v>
      </c>
      <c r="H30" s="8" t="s">
        <v>43</v>
      </c>
      <c r="I30" s="8">
        <f>E30/2</f>
        <v>43.25</v>
      </c>
      <c r="J30" s="8">
        <v>78.2</v>
      </c>
      <c r="K30" s="8">
        <f aca="true" t="shared" si="10" ref="K30:K32">J30*0.5</f>
        <v>39.1</v>
      </c>
      <c r="L30" s="8">
        <f aca="true" t="shared" si="11" ref="L30:L32">I30+K30</f>
        <v>82.35</v>
      </c>
      <c r="M30" s="8" t="s">
        <v>23</v>
      </c>
      <c r="N30" s="8" t="s">
        <v>23</v>
      </c>
      <c r="O30" s="8"/>
      <c r="P30" s="15"/>
      <c r="Q30" s="1" t="e">
        <f>LEFT(#REF!,6)</f>
        <v>#REF!</v>
      </c>
      <c r="R30" s="1" t="s">
        <v>24</v>
      </c>
      <c r="S30" s="1" t="e">
        <f>RIGHT(#REF!,4)</f>
        <v>#REF!</v>
      </c>
      <c r="T30" s="1" t="e">
        <f aca="true" t="shared" si="12" ref="T30:T32">Q30&amp;R30&amp;S30</f>
        <v>#REF!</v>
      </c>
    </row>
    <row r="31" spans="1:20" s="1" customFormat="1" ht="30" customHeight="1">
      <c r="A31" s="7">
        <v>2</v>
      </c>
      <c r="B31" s="7" t="str">
        <f>"袁宇峰"</f>
        <v>袁宇峰</v>
      </c>
      <c r="C31" s="7" t="s">
        <v>74</v>
      </c>
      <c r="D31" s="7" t="s">
        <v>19</v>
      </c>
      <c r="E31" s="8">
        <v>76.5</v>
      </c>
      <c r="F31" s="8" t="s">
        <v>75</v>
      </c>
      <c r="G31" s="8" t="s">
        <v>21</v>
      </c>
      <c r="H31" s="8" t="s">
        <v>47</v>
      </c>
      <c r="I31" s="8">
        <f>E31/2</f>
        <v>38.25</v>
      </c>
      <c r="J31" s="8">
        <v>75.9</v>
      </c>
      <c r="K31" s="8">
        <f t="shared" si="10"/>
        <v>37.95</v>
      </c>
      <c r="L31" s="8">
        <f t="shared" si="11"/>
        <v>76.2</v>
      </c>
      <c r="M31" s="8" t="s">
        <v>23</v>
      </c>
      <c r="N31" s="8" t="s">
        <v>23</v>
      </c>
      <c r="O31" s="8"/>
      <c r="P31" s="15"/>
      <c r="Q31" s="1" t="e">
        <f>LEFT(#REF!,6)</f>
        <v>#REF!</v>
      </c>
      <c r="R31" s="1" t="s">
        <v>24</v>
      </c>
      <c r="S31" s="1" t="e">
        <f>RIGHT(#REF!,4)</f>
        <v>#REF!</v>
      </c>
      <c r="T31" s="1" t="e">
        <f t="shared" si="12"/>
        <v>#REF!</v>
      </c>
    </row>
    <row r="32" spans="1:20" s="1" customFormat="1" ht="30" customHeight="1">
      <c r="A32" s="7">
        <v>3</v>
      </c>
      <c r="B32" s="7" t="str">
        <f>"任伟东"</f>
        <v>任伟东</v>
      </c>
      <c r="C32" s="7" t="s">
        <v>76</v>
      </c>
      <c r="D32" s="7" t="s">
        <v>19</v>
      </c>
      <c r="E32" s="8">
        <v>72.5</v>
      </c>
      <c r="F32" s="8" t="s">
        <v>75</v>
      </c>
      <c r="G32" s="8" t="s">
        <v>21</v>
      </c>
      <c r="H32" s="8" t="s">
        <v>47</v>
      </c>
      <c r="I32" s="8">
        <f>E32/2</f>
        <v>36.25</v>
      </c>
      <c r="J32" s="8">
        <v>71.7</v>
      </c>
      <c r="K32" s="8">
        <f t="shared" si="10"/>
        <v>35.85</v>
      </c>
      <c r="L32" s="8">
        <f t="shared" si="11"/>
        <v>72.1</v>
      </c>
      <c r="M32" s="8" t="s">
        <v>23</v>
      </c>
      <c r="N32" s="8" t="s">
        <v>23</v>
      </c>
      <c r="O32" s="8"/>
      <c r="P32" s="15"/>
      <c r="Q32" s="1" t="e">
        <f>LEFT(#REF!,6)</f>
        <v>#REF!</v>
      </c>
      <c r="R32" s="1" t="s">
        <v>24</v>
      </c>
      <c r="S32" s="1" t="e">
        <f>RIGHT(#REF!,4)</f>
        <v>#REF!</v>
      </c>
      <c r="T32" s="1" t="e">
        <f t="shared" si="12"/>
        <v>#REF!</v>
      </c>
    </row>
    <row r="33" spans="1:20" s="1" customFormat="1" ht="28.5" customHeight="1">
      <c r="A33" s="5" t="s">
        <v>77</v>
      </c>
      <c r="B33" s="6"/>
      <c r="C33" s="6" t="s">
        <v>24</v>
      </c>
      <c r="D33" s="6"/>
      <c r="E33" s="6"/>
      <c r="F33" s="6"/>
      <c r="G33" s="6"/>
      <c r="H33" s="6"/>
      <c r="I33" s="6"/>
      <c r="J33" s="6"/>
      <c r="K33" s="6"/>
      <c r="L33" s="6"/>
      <c r="M33" s="6"/>
      <c r="N33" s="6"/>
      <c r="O33" s="6"/>
      <c r="P33" s="14"/>
      <c r="Q33" s="1" t="e">
        <f>LEFT(#REF!,6)</f>
        <v>#REF!</v>
      </c>
      <c r="S33" s="1" t="e">
        <f>RIGHT(#REF!,4)</f>
        <v>#REF!</v>
      </c>
      <c r="T33" s="1" t="e">
        <f t="shared" si="0"/>
        <v>#REF!</v>
      </c>
    </row>
    <row r="34" spans="1:20" s="1" customFormat="1" ht="45.75" customHeight="1">
      <c r="A34" s="7">
        <v>1</v>
      </c>
      <c r="B34" s="7" t="str">
        <f>"蔡汝斌"</f>
        <v>蔡汝斌</v>
      </c>
      <c r="C34" s="7" t="s">
        <v>78</v>
      </c>
      <c r="D34" s="7" t="s">
        <v>19</v>
      </c>
      <c r="E34" s="8">
        <v>66</v>
      </c>
      <c r="F34" s="8" t="s">
        <v>79</v>
      </c>
      <c r="G34" s="8" t="s">
        <v>80</v>
      </c>
      <c r="H34" s="8" t="s">
        <v>81</v>
      </c>
      <c r="I34" s="8">
        <f>E34/2</f>
        <v>33</v>
      </c>
      <c r="J34" s="8">
        <v>68.6</v>
      </c>
      <c r="K34" s="8">
        <f t="shared" si="9"/>
        <v>34.3</v>
      </c>
      <c r="L34" s="8">
        <f>I34+K34</f>
        <v>67.3</v>
      </c>
      <c r="M34" s="8" t="s">
        <v>23</v>
      </c>
      <c r="N34" s="8" t="s">
        <v>23</v>
      </c>
      <c r="O34" s="8"/>
      <c r="P34" s="15"/>
      <c r="Q34" s="1" t="e">
        <f>LEFT(#REF!,6)</f>
        <v>#REF!</v>
      </c>
      <c r="R34" s="1" t="s">
        <v>24</v>
      </c>
      <c r="S34" s="1" t="e">
        <f>RIGHT(#REF!,4)</f>
        <v>#REF!</v>
      </c>
      <c r="T34" s="1" t="e">
        <f t="shared" si="0"/>
        <v>#REF!</v>
      </c>
    </row>
    <row r="35" spans="1:20" s="1" customFormat="1" ht="28.5" customHeight="1">
      <c r="A35" s="5" t="s">
        <v>82</v>
      </c>
      <c r="B35" s="6"/>
      <c r="C35" s="6" t="s">
        <v>24</v>
      </c>
      <c r="D35" s="6"/>
      <c r="E35" s="6"/>
      <c r="F35" s="6"/>
      <c r="G35" s="6"/>
      <c r="H35" s="6"/>
      <c r="I35" s="6"/>
      <c r="J35" s="6"/>
      <c r="K35" s="6"/>
      <c r="L35" s="6"/>
      <c r="M35" s="6"/>
      <c r="N35" s="6"/>
      <c r="O35" s="6"/>
      <c r="P35" s="14"/>
      <c r="Q35" s="1" t="e">
        <f>LEFT(#REF!,6)</f>
        <v>#REF!</v>
      </c>
      <c r="S35" s="1" t="e">
        <f>RIGHT(#REF!,4)</f>
        <v>#REF!</v>
      </c>
      <c r="T35" s="1" t="e">
        <f t="shared" si="0"/>
        <v>#REF!</v>
      </c>
    </row>
    <row r="36" spans="1:20" s="1" customFormat="1" ht="30" customHeight="1">
      <c r="A36" s="7">
        <v>1</v>
      </c>
      <c r="B36" s="7" t="str">
        <f>"李祥"</f>
        <v>李祥</v>
      </c>
      <c r="C36" s="7" t="s">
        <v>83</v>
      </c>
      <c r="D36" s="7" t="s">
        <v>19</v>
      </c>
      <c r="E36" s="8">
        <v>75.5</v>
      </c>
      <c r="F36" s="8" t="s">
        <v>84</v>
      </c>
      <c r="G36" s="8" t="s">
        <v>80</v>
      </c>
      <c r="H36" s="8" t="s">
        <v>85</v>
      </c>
      <c r="I36" s="8">
        <f>E36/2</f>
        <v>37.75</v>
      </c>
      <c r="J36" s="8">
        <v>79.2</v>
      </c>
      <c r="K36" s="8">
        <f t="shared" si="9"/>
        <v>39.6</v>
      </c>
      <c r="L36" s="8">
        <f>I36+K36</f>
        <v>77.35</v>
      </c>
      <c r="M36" s="8" t="s">
        <v>23</v>
      </c>
      <c r="N36" s="8" t="s">
        <v>23</v>
      </c>
      <c r="O36" s="8"/>
      <c r="P36" s="15"/>
      <c r="Q36" s="1" t="e">
        <f>LEFT(#REF!,6)</f>
        <v>#REF!</v>
      </c>
      <c r="R36" s="1" t="s">
        <v>24</v>
      </c>
      <c r="S36" s="1" t="e">
        <f>RIGHT(#REF!,4)</f>
        <v>#REF!</v>
      </c>
      <c r="T36" s="1" t="e">
        <f t="shared" si="0"/>
        <v>#REF!</v>
      </c>
    </row>
    <row r="37" spans="1:20" s="1" customFormat="1" ht="28.5" customHeight="1">
      <c r="A37" s="5" t="s">
        <v>86</v>
      </c>
      <c r="B37" s="6"/>
      <c r="C37" s="6" t="s">
        <v>24</v>
      </c>
      <c r="D37" s="6"/>
      <c r="E37" s="6"/>
      <c r="F37" s="6"/>
      <c r="G37" s="6"/>
      <c r="H37" s="6"/>
      <c r="I37" s="6"/>
      <c r="J37" s="6"/>
      <c r="K37" s="6"/>
      <c r="L37" s="6"/>
      <c r="M37" s="6"/>
      <c r="N37" s="6"/>
      <c r="O37" s="6"/>
      <c r="P37" s="14"/>
      <c r="Q37" s="1" t="e">
        <f>LEFT(#REF!,6)</f>
        <v>#REF!</v>
      </c>
      <c r="S37" s="1" t="e">
        <f>RIGHT(#REF!,4)</f>
        <v>#REF!</v>
      </c>
      <c r="T37" s="1" t="e">
        <f t="shared" si="0"/>
        <v>#REF!</v>
      </c>
    </row>
    <row r="38" spans="1:20" s="1" customFormat="1" ht="30" customHeight="1">
      <c r="A38" s="7">
        <v>1</v>
      </c>
      <c r="B38" s="7" t="str">
        <f>"董雁梧"</f>
        <v>董雁梧</v>
      </c>
      <c r="C38" s="7" t="s">
        <v>87</v>
      </c>
      <c r="D38" s="7" t="s">
        <v>19</v>
      </c>
      <c r="E38" s="8">
        <v>79</v>
      </c>
      <c r="F38" s="8" t="s">
        <v>88</v>
      </c>
      <c r="G38" s="8" t="s">
        <v>21</v>
      </c>
      <c r="H38" s="8" t="s">
        <v>39</v>
      </c>
      <c r="I38" s="8">
        <f aca="true" t="shared" si="13" ref="I38:I43">E38/2</f>
        <v>39.5</v>
      </c>
      <c r="J38" s="8">
        <v>82.18</v>
      </c>
      <c r="K38" s="8">
        <f aca="true" t="shared" si="14" ref="K38:K43">J38*0.5</f>
        <v>41.09</v>
      </c>
      <c r="L38" s="8">
        <f aca="true" t="shared" si="15" ref="L38:L43">I38+K38</f>
        <v>80.59</v>
      </c>
      <c r="M38" s="8" t="s">
        <v>23</v>
      </c>
      <c r="N38" s="8" t="s">
        <v>23</v>
      </c>
      <c r="O38" s="8"/>
      <c r="P38" s="15"/>
      <c r="Q38" s="1" t="e">
        <f>LEFT(#REF!,6)</f>
        <v>#REF!</v>
      </c>
      <c r="R38" s="1" t="s">
        <v>24</v>
      </c>
      <c r="S38" s="1" t="e">
        <f>RIGHT(#REF!,4)</f>
        <v>#REF!</v>
      </c>
      <c r="T38" s="1" t="e">
        <f aca="true" t="shared" si="16" ref="T38:T43">Q38&amp;R38&amp;S38</f>
        <v>#REF!</v>
      </c>
    </row>
    <row r="39" spans="1:20" s="1" customFormat="1" ht="30" customHeight="1">
      <c r="A39" s="7">
        <v>2</v>
      </c>
      <c r="B39" s="7" t="str">
        <f>"关莹"</f>
        <v>关莹</v>
      </c>
      <c r="C39" s="7" t="s">
        <v>89</v>
      </c>
      <c r="D39" s="7" t="s">
        <v>27</v>
      </c>
      <c r="E39" s="8">
        <v>78.5</v>
      </c>
      <c r="F39" s="8" t="s">
        <v>90</v>
      </c>
      <c r="G39" s="8" t="s">
        <v>21</v>
      </c>
      <c r="H39" s="8" t="s">
        <v>91</v>
      </c>
      <c r="I39" s="8">
        <f t="shared" si="13"/>
        <v>39.25</v>
      </c>
      <c r="J39" s="8">
        <v>80.8</v>
      </c>
      <c r="K39" s="8">
        <f t="shared" si="14"/>
        <v>40.4</v>
      </c>
      <c r="L39" s="8">
        <f t="shared" si="15"/>
        <v>79.65</v>
      </c>
      <c r="M39" s="8" t="s">
        <v>23</v>
      </c>
      <c r="N39" s="8" t="s">
        <v>23</v>
      </c>
      <c r="O39" s="8"/>
      <c r="P39" s="15"/>
      <c r="Q39" s="1" t="e">
        <f>LEFT(#REF!,6)</f>
        <v>#REF!</v>
      </c>
      <c r="R39" s="1" t="s">
        <v>24</v>
      </c>
      <c r="S39" s="1" t="e">
        <f>RIGHT(#REF!,4)</f>
        <v>#REF!</v>
      </c>
      <c r="T39" s="1" t="e">
        <f t="shared" si="16"/>
        <v>#REF!</v>
      </c>
    </row>
    <row r="40" spans="1:20" s="1" customFormat="1" ht="30" customHeight="1">
      <c r="A40" s="7">
        <v>3</v>
      </c>
      <c r="B40" s="7" t="str">
        <f>"邓玉霞"</f>
        <v>邓玉霞</v>
      </c>
      <c r="C40" s="7" t="s">
        <v>92</v>
      </c>
      <c r="D40" s="7" t="s">
        <v>27</v>
      </c>
      <c r="E40" s="8">
        <v>80.5</v>
      </c>
      <c r="F40" s="8" t="s">
        <v>93</v>
      </c>
      <c r="G40" s="8" t="s">
        <v>21</v>
      </c>
      <c r="H40" s="8" t="s">
        <v>94</v>
      </c>
      <c r="I40" s="8">
        <f t="shared" si="13"/>
        <v>40.25</v>
      </c>
      <c r="J40" s="8">
        <v>76.7</v>
      </c>
      <c r="K40" s="8">
        <f t="shared" si="14"/>
        <v>38.35</v>
      </c>
      <c r="L40" s="8">
        <f t="shared" si="15"/>
        <v>78.6</v>
      </c>
      <c r="M40" s="8" t="s">
        <v>23</v>
      </c>
      <c r="N40" s="8" t="s">
        <v>23</v>
      </c>
      <c r="O40" s="8"/>
      <c r="P40" s="15"/>
      <c r="Q40" s="1" t="e">
        <f>LEFT(#REF!,6)</f>
        <v>#REF!</v>
      </c>
      <c r="R40" s="1" t="s">
        <v>24</v>
      </c>
      <c r="S40" s="1" t="e">
        <f>RIGHT(#REF!,4)</f>
        <v>#REF!</v>
      </c>
      <c r="T40" s="1" t="e">
        <f t="shared" si="16"/>
        <v>#REF!</v>
      </c>
    </row>
    <row r="41" spans="1:20" s="1" customFormat="1" ht="30" customHeight="1">
      <c r="A41" s="7">
        <v>4</v>
      </c>
      <c r="B41" s="7" t="str">
        <f>"石慧"</f>
        <v>石慧</v>
      </c>
      <c r="C41" s="7" t="s">
        <v>95</v>
      </c>
      <c r="D41" s="7" t="s">
        <v>27</v>
      </c>
      <c r="E41" s="8">
        <v>77.5</v>
      </c>
      <c r="F41" s="8" t="s">
        <v>96</v>
      </c>
      <c r="G41" s="8" t="s">
        <v>21</v>
      </c>
      <c r="H41" s="8" t="s">
        <v>39</v>
      </c>
      <c r="I41" s="8">
        <f t="shared" si="13"/>
        <v>38.75</v>
      </c>
      <c r="J41" s="8">
        <v>77.6</v>
      </c>
      <c r="K41" s="8">
        <f t="shared" si="14"/>
        <v>38.8</v>
      </c>
      <c r="L41" s="8">
        <f t="shared" si="15"/>
        <v>77.55</v>
      </c>
      <c r="M41" s="8" t="s">
        <v>23</v>
      </c>
      <c r="N41" s="8" t="s">
        <v>23</v>
      </c>
      <c r="O41" s="8"/>
      <c r="P41" s="15"/>
      <c r="Q41" s="1" t="e">
        <f>LEFT(#REF!,6)</f>
        <v>#REF!</v>
      </c>
      <c r="R41" s="1" t="s">
        <v>24</v>
      </c>
      <c r="S41" s="1" t="e">
        <f>RIGHT(#REF!,4)</f>
        <v>#REF!</v>
      </c>
      <c r="T41" s="1" t="e">
        <f t="shared" si="16"/>
        <v>#REF!</v>
      </c>
    </row>
    <row r="42" spans="1:20" s="1" customFormat="1" ht="30" customHeight="1">
      <c r="A42" s="7">
        <v>5</v>
      </c>
      <c r="B42" s="7" t="str">
        <f>"曹东"</f>
        <v>曹东</v>
      </c>
      <c r="C42" s="7" t="s">
        <v>97</v>
      </c>
      <c r="D42" s="7" t="s">
        <v>19</v>
      </c>
      <c r="E42" s="8">
        <v>72.5</v>
      </c>
      <c r="F42" s="8" t="s">
        <v>59</v>
      </c>
      <c r="G42" s="8" t="s">
        <v>21</v>
      </c>
      <c r="H42" s="8" t="s">
        <v>39</v>
      </c>
      <c r="I42" s="8">
        <f t="shared" si="13"/>
        <v>36.25</v>
      </c>
      <c r="J42" s="8">
        <v>76.3</v>
      </c>
      <c r="K42" s="8">
        <f t="shared" si="14"/>
        <v>38.15</v>
      </c>
      <c r="L42" s="8">
        <f t="shared" si="15"/>
        <v>74.4</v>
      </c>
      <c r="M42" s="8" t="s">
        <v>23</v>
      </c>
      <c r="N42" s="8" t="s">
        <v>23</v>
      </c>
      <c r="O42" s="8"/>
      <c r="P42" s="15"/>
      <c r="Q42" s="1" t="e">
        <f>LEFT(#REF!,6)</f>
        <v>#REF!</v>
      </c>
      <c r="R42" s="1" t="s">
        <v>24</v>
      </c>
      <c r="S42" s="1" t="e">
        <f>RIGHT(#REF!,4)</f>
        <v>#REF!</v>
      </c>
      <c r="T42" s="1" t="e">
        <f t="shared" si="16"/>
        <v>#REF!</v>
      </c>
    </row>
    <row r="43" spans="1:20" s="1" customFormat="1" ht="30" customHeight="1">
      <c r="A43" s="7">
        <v>6</v>
      </c>
      <c r="B43" s="7" t="str">
        <f>"刘婷婷"</f>
        <v>刘婷婷</v>
      </c>
      <c r="C43" s="7" t="s">
        <v>98</v>
      </c>
      <c r="D43" s="7" t="s">
        <v>27</v>
      </c>
      <c r="E43" s="8">
        <v>69</v>
      </c>
      <c r="F43" s="8" t="s">
        <v>99</v>
      </c>
      <c r="G43" s="8" t="s">
        <v>21</v>
      </c>
      <c r="H43" s="8" t="s">
        <v>100</v>
      </c>
      <c r="I43" s="8">
        <f t="shared" si="13"/>
        <v>34.5</v>
      </c>
      <c r="J43" s="8">
        <v>76.4</v>
      </c>
      <c r="K43" s="8">
        <f t="shared" si="14"/>
        <v>38.2</v>
      </c>
      <c r="L43" s="8">
        <f t="shared" si="15"/>
        <v>72.7</v>
      </c>
      <c r="M43" s="8" t="s">
        <v>23</v>
      </c>
      <c r="N43" s="8" t="s">
        <v>23</v>
      </c>
      <c r="O43" s="8"/>
      <c r="P43" s="15"/>
      <c r="Q43" s="1" t="e">
        <f>LEFT(#REF!,6)</f>
        <v>#REF!</v>
      </c>
      <c r="R43" s="1" t="s">
        <v>24</v>
      </c>
      <c r="S43" s="1" t="e">
        <f>RIGHT(#REF!,4)</f>
        <v>#REF!</v>
      </c>
      <c r="T43" s="1" t="e">
        <f t="shared" si="16"/>
        <v>#REF!</v>
      </c>
    </row>
    <row r="44" spans="1:20" s="1" customFormat="1" ht="28.5" customHeight="1">
      <c r="A44" s="5" t="s">
        <v>101</v>
      </c>
      <c r="B44" s="6"/>
      <c r="C44" s="6" t="s">
        <v>24</v>
      </c>
      <c r="D44" s="6"/>
      <c r="E44" s="6"/>
      <c r="F44" s="6"/>
      <c r="G44" s="6"/>
      <c r="H44" s="6"/>
      <c r="I44" s="6"/>
      <c r="J44" s="6"/>
      <c r="K44" s="6"/>
      <c r="L44" s="6"/>
      <c r="M44" s="6"/>
      <c r="N44" s="6"/>
      <c r="O44" s="6"/>
      <c r="P44" s="14"/>
      <c r="Q44" s="1" t="e">
        <f>LEFT(#REF!,6)</f>
        <v>#REF!</v>
      </c>
      <c r="S44" s="1" t="e">
        <f>RIGHT(#REF!,4)</f>
        <v>#REF!</v>
      </c>
      <c r="T44" s="1" t="e">
        <f aca="true" t="shared" si="17" ref="T44:T47">Q44&amp;R44&amp;S44</f>
        <v>#REF!</v>
      </c>
    </row>
    <row r="45" spans="1:20" s="1" customFormat="1" ht="30" customHeight="1">
      <c r="A45" s="7">
        <v>1</v>
      </c>
      <c r="B45" s="7" t="str">
        <f>"罗永华"</f>
        <v>罗永华</v>
      </c>
      <c r="C45" s="7" t="s">
        <v>102</v>
      </c>
      <c r="D45" s="7" t="s">
        <v>19</v>
      </c>
      <c r="E45" s="8">
        <v>81.5</v>
      </c>
      <c r="F45" s="8" t="s">
        <v>103</v>
      </c>
      <c r="G45" s="8" t="s">
        <v>21</v>
      </c>
      <c r="H45" s="8" t="s">
        <v>104</v>
      </c>
      <c r="I45" s="8">
        <f>E45/2</f>
        <v>40.75</v>
      </c>
      <c r="J45" s="8">
        <v>72.9</v>
      </c>
      <c r="K45" s="8">
        <f t="shared" si="9"/>
        <v>36.45</v>
      </c>
      <c r="L45" s="8">
        <f aca="true" t="shared" si="18" ref="L45:L46">I45+K45</f>
        <v>77.2</v>
      </c>
      <c r="M45" s="8" t="s">
        <v>23</v>
      </c>
      <c r="N45" s="8" t="s">
        <v>23</v>
      </c>
      <c r="O45" s="8"/>
      <c r="P45" s="15"/>
      <c r="Q45" s="1" t="e">
        <f>LEFT(#REF!,6)</f>
        <v>#REF!</v>
      </c>
      <c r="R45" s="1" t="s">
        <v>24</v>
      </c>
      <c r="S45" s="1" t="e">
        <f>RIGHT(#REF!,4)</f>
        <v>#REF!</v>
      </c>
      <c r="T45" s="1" t="e">
        <f t="shared" si="17"/>
        <v>#REF!</v>
      </c>
    </row>
    <row r="46" spans="1:20" s="1" customFormat="1" ht="30" customHeight="1">
      <c r="A46" s="7">
        <v>2</v>
      </c>
      <c r="B46" s="7" t="str">
        <f>"聂冉"</f>
        <v>聂冉</v>
      </c>
      <c r="C46" s="7" t="s">
        <v>105</v>
      </c>
      <c r="D46" s="7" t="s">
        <v>27</v>
      </c>
      <c r="E46" s="8">
        <v>75.5</v>
      </c>
      <c r="F46" s="8" t="s">
        <v>106</v>
      </c>
      <c r="G46" s="8" t="s">
        <v>21</v>
      </c>
      <c r="H46" s="8" t="s">
        <v>107</v>
      </c>
      <c r="I46" s="8">
        <f>E46/2</f>
        <v>37.75</v>
      </c>
      <c r="J46" s="8">
        <v>78.3</v>
      </c>
      <c r="K46" s="8">
        <f t="shared" si="9"/>
        <v>39.15</v>
      </c>
      <c r="L46" s="8">
        <f t="shared" si="18"/>
        <v>76.9</v>
      </c>
      <c r="M46" s="8" t="s">
        <v>23</v>
      </c>
      <c r="N46" s="8" t="s">
        <v>23</v>
      </c>
      <c r="O46" s="8"/>
      <c r="P46" s="15"/>
      <c r="Q46" s="1" t="e">
        <f>LEFT(#REF!,6)</f>
        <v>#REF!</v>
      </c>
      <c r="R46" s="1" t="s">
        <v>24</v>
      </c>
      <c r="S46" s="1" t="e">
        <f>RIGHT(#REF!,4)</f>
        <v>#REF!</v>
      </c>
      <c r="T46" s="1" t="e">
        <f t="shared" si="17"/>
        <v>#REF!</v>
      </c>
    </row>
    <row r="47" spans="1:20" s="1" customFormat="1" ht="28.5" customHeight="1">
      <c r="A47" s="5" t="s">
        <v>108</v>
      </c>
      <c r="B47" s="6"/>
      <c r="C47" s="6" t="s">
        <v>24</v>
      </c>
      <c r="D47" s="6"/>
      <c r="E47" s="6"/>
      <c r="F47" s="6"/>
      <c r="G47" s="6"/>
      <c r="H47" s="6"/>
      <c r="I47" s="6"/>
      <c r="J47" s="6"/>
      <c r="K47" s="6"/>
      <c r="L47" s="6"/>
      <c r="M47" s="6"/>
      <c r="N47" s="6"/>
      <c r="O47" s="6"/>
      <c r="P47" s="14"/>
      <c r="Q47" s="1" t="e">
        <f>LEFT(#REF!,6)</f>
        <v>#REF!</v>
      </c>
      <c r="S47" s="1" t="e">
        <f>RIGHT(#REF!,4)</f>
        <v>#REF!</v>
      </c>
      <c r="T47" s="1" t="e">
        <f t="shared" si="17"/>
        <v>#REF!</v>
      </c>
    </row>
    <row r="48" spans="1:20" s="1" customFormat="1" ht="30" customHeight="1">
      <c r="A48" s="7">
        <v>1</v>
      </c>
      <c r="B48" s="7" t="s">
        <v>109</v>
      </c>
      <c r="C48" s="10" t="s">
        <v>110</v>
      </c>
      <c r="D48" s="11" t="s">
        <v>27</v>
      </c>
      <c r="E48" s="12">
        <v>70.775</v>
      </c>
      <c r="F48" s="12" t="s">
        <v>111</v>
      </c>
      <c r="G48" s="12" t="s">
        <v>80</v>
      </c>
      <c r="H48" s="12" t="s">
        <v>112</v>
      </c>
      <c r="I48" s="8">
        <f>E48*0.6</f>
        <v>42.465</v>
      </c>
      <c r="J48" s="8">
        <v>73.6</v>
      </c>
      <c r="K48" s="8">
        <f aca="true" t="shared" si="19" ref="K48:K50">J48*0.5</f>
        <v>36.8</v>
      </c>
      <c r="L48" s="8">
        <f aca="true" t="shared" si="20" ref="L48:L50">I48+K48</f>
        <v>79.265</v>
      </c>
      <c r="M48" s="8" t="s">
        <v>23</v>
      </c>
      <c r="N48" s="8" t="s">
        <v>23</v>
      </c>
      <c r="O48" s="8"/>
      <c r="P48" s="15"/>
      <c r="Q48" s="1" t="e">
        <f>LEFT(#REF!,6)</f>
        <v>#REF!</v>
      </c>
      <c r="R48" s="1" t="s">
        <v>24</v>
      </c>
      <c r="S48" s="1" t="e">
        <f>RIGHT(#REF!,4)</f>
        <v>#REF!</v>
      </c>
      <c r="T48" s="1" t="e">
        <f aca="true" t="shared" si="21" ref="T48:T50">Q48&amp;R48&amp;S48</f>
        <v>#REF!</v>
      </c>
    </row>
    <row r="49" spans="1:20" s="1" customFormat="1" ht="30" customHeight="1">
      <c r="A49" s="7">
        <v>2</v>
      </c>
      <c r="B49" s="7" t="s">
        <v>113</v>
      </c>
      <c r="C49" s="10" t="s">
        <v>114</v>
      </c>
      <c r="D49" s="11" t="s">
        <v>19</v>
      </c>
      <c r="E49" s="12">
        <v>65.775</v>
      </c>
      <c r="F49" s="12" t="s">
        <v>115</v>
      </c>
      <c r="G49" s="12" t="s">
        <v>116</v>
      </c>
      <c r="H49" s="12" t="s">
        <v>117</v>
      </c>
      <c r="I49" s="8">
        <f>E49*0.6</f>
        <v>39.465</v>
      </c>
      <c r="J49" s="8">
        <v>76.4</v>
      </c>
      <c r="K49" s="8">
        <f t="shared" si="19"/>
        <v>38.2</v>
      </c>
      <c r="L49" s="8">
        <f t="shared" si="20"/>
        <v>77.665</v>
      </c>
      <c r="M49" s="8" t="s">
        <v>23</v>
      </c>
      <c r="N49" s="8" t="s">
        <v>23</v>
      </c>
      <c r="O49" s="8"/>
      <c r="P49" s="15"/>
      <c r="Q49" s="1" t="e">
        <f>LEFT(#REF!,6)</f>
        <v>#REF!</v>
      </c>
      <c r="R49" s="1" t="s">
        <v>24</v>
      </c>
      <c r="S49" s="1" t="e">
        <f>RIGHT(#REF!,4)</f>
        <v>#REF!</v>
      </c>
      <c r="T49" s="1" t="e">
        <f t="shared" si="21"/>
        <v>#REF!</v>
      </c>
    </row>
    <row r="50" spans="1:20" s="1" customFormat="1" ht="30" customHeight="1">
      <c r="A50" s="7">
        <v>3</v>
      </c>
      <c r="B50" s="7" t="s">
        <v>118</v>
      </c>
      <c r="C50" s="10" t="s">
        <v>119</v>
      </c>
      <c r="D50" s="11" t="s">
        <v>27</v>
      </c>
      <c r="E50" s="12">
        <v>66.975</v>
      </c>
      <c r="F50" s="12" t="s">
        <v>120</v>
      </c>
      <c r="G50" s="12" t="s">
        <v>80</v>
      </c>
      <c r="H50" s="12" t="s">
        <v>121</v>
      </c>
      <c r="I50" s="8">
        <f>E50*0.6</f>
        <v>40.184999999999995</v>
      </c>
      <c r="J50" s="8">
        <v>73.5</v>
      </c>
      <c r="K50" s="8">
        <f t="shared" si="19"/>
        <v>36.75</v>
      </c>
      <c r="L50" s="8">
        <f t="shared" si="20"/>
        <v>76.935</v>
      </c>
      <c r="M50" s="8" t="s">
        <v>23</v>
      </c>
      <c r="N50" s="8" t="s">
        <v>23</v>
      </c>
      <c r="O50" s="8"/>
      <c r="P50" s="15"/>
      <c r="Q50" s="1" t="e">
        <f>LEFT(#REF!,6)</f>
        <v>#REF!</v>
      </c>
      <c r="R50" s="1" t="s">
        <v>24</v>
      </c>
      <c r="S50" s="1" t="e">
        <f>RIGHT(#REF!,4)</f>
        <v>#REF!</v>
      </c>
      <c r="T50" s="1" t="e">
        <f t="shared" si="21"/>
        <v>#REF!</v>
      </c>
    </row>
  </sheetData>
  <sheetProtection/>
  <mergeCells count="17">
    <mergeCell ref="A1:P1"/>
    <mergeCell ref="A3:P3"/>
    <mergeCell ref="A5:P5"/>
    <mergeCell ref="A7:P7"/>
    <mergeCell ref="A10:P10"/>
    <mergeCell ref="A12:P12"/>
    <mergeCell ref="A14:P14"/>
    <mergeCell ref="A17:P17"/>
    <mergeCell ref="A19:P19"/>
    <mergeCell ref="A22:P22"/>
    <mergeCell ref="A26:P26"/>
    <mergeCell ref="A29:P29"/>
    <mergeCell ref="A33:P33"/>
    <mergeCell ref="A35:P35"/>
    <mergeCell ref="A37:P37"/>
    <mergeCell ref="A44:P44"/>
    <mergeCell ref="A47:P47"/>
  </mergeCells>
  <printOptions horizontalCentered="1"/>
  <pageMargins left="0.2" right="0.21" top="0.56" bottom="0.56" header="0.314583333333333" footer="0.314583333333333"/>
  <pageSetup orientation="landscape" paperSize="9" scale="98"/>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彩文dong</cp:lastModifiedBy>
  <cp:lastPrinted>2020-11-26T07:00:00Z</cp:lastPrinted>
  <dcterms:created xsi:type="dcterms:W3CDTF">2006-09-16T00:00:00Z</dcterms:created>
  <dcterms:modified xsi:type="dcterms:W3CDTF">2020-12-18T08:58:49Z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