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（合格）五指山市2020年面向社会公开招聘卫生事业单位专业技术" sheetId="1" r:id="rId1"/>
  </sheets>
  <definedNames/>
  <calcPr fullCalcOnLoad="1"/>
</workbook>
</file>

<file path=xl/sharedStrings.xml><?xml version="1.0" encoding="utf-8"?>
<sst xmlns="http://schemas.openxmlformats.org/spreadsheetml/2006/main" count="193" uniqueCount="20">
  <si>
    <t>附件1</t>
  </si>
  <si>
    <t>五指山市2020年面向社会公开招聘卫生事业单位专业技术人员
资格审核合格人员名单</t>
  </si>
  <si>
    <t>序号</t>
  </si>
  <si>
    <t>报考号</t>
  </si>
  <si>
    <t>报考岗位</t>
  </si>
  <si>
    <t>姓名</t>
  </si>
  <si>
    <t>性别</t>
  </si>
  <si>
    <t>出生年月</t>
  </si>
  <si>
    <t>备注</t>
  </si>
  <si>
    <t>0101_中医医师</t>
  </si>
  <si>
    <t>0102_临床医师</t>
  </si>
  <si>
    <t>0103_针灸推拿医师</t>
  </si>
  <si>
    <t>0104_放射影像诊断医师</t>
  </si>
  <si>
    <t>0106_护士</t>
  </si>
  <si>
    <t>0107_妇产科医生</t>
  </si>
  <si>
    <t>0108_儿科医生</t>
  </si>
  <si>
    <t>0109_办公室</t>
  </si>
  <si>
    <t>0110_检验检测科</t>
  </si>
  <si>
    <t>0111_急性传染病预防控制科</t>
  </si>
  <si>
    <t>0112_非传染病预防控制科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</si>
</sst>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b/>
      <sz val="16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  <font>
      <b/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 topLeftCell="A1">
      <selection activeCell="A1" sqref="A1"/>
    </sheetView>
  </sheetViews>
  <sheetFormatPr defaultColWidth="9.00390625" defaultRowHeight="33" customHeight="1"/>
  <cols>
    <col min="1" max="1" width="7.421875" style="2" customWidth="1"/>
    <col min="2" max="2" width="23.7109375" style="2" customWidth="1"/>
    <col min="3" max="3" width="22.140625" style="2" customWidth="1"/>
    <col min="4" max="4" width="9.00390625" style="2" customWidth="1"/>
    <col min="5" max="5" width="4.8515625" style="2" customWidth="1"/>
    <col min="6" max="6" width="11.421875" style="2" customWidth="1"/>
    <col min="7" max="7" width="10.421875" style="2" customWidth="1"/>
    <col min="8" max="16384" width="9.00390625" style="2" customWidth="1"/>
  </cols>
  <sheetData>
    <row r="1" ht="33" customHeight="1">
      <c r="A1" s="3" t="s">
        <v>0</v>
      </c>
    </row>
    <row r="2" spans="1:7" ht="52.5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33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33" customHeight="1">
      <c r="A4" s="8">
        <v>1</v>
      </c>
      <c r="B4" s="8" t="str">
        <f>"2654202010140907117"</f>
        <v>2654202010140907117</v>
      </c>
      <c r="C4" s="8" t="s">
        <v>9</v>
      </c>
      <c r="D4" s="8" t="str">
        <f>"王一琦"</f>
        <v>王一琦</v>
      </c>
      <c r="E4" s="8" t="str">
        <f>"女"</f>
        <v>女</v>
      </c>
      <c r="F4" s="8" t="str">
        <f>"1992-07-19"</f>
        <v>1992-07-19</v>
      </c>
      <c r="G4" s="8"/>
    </row>
    <row r="5" spans="1:7" ht="33" customHeight="1">
      <c r="A5" s="8">
        <v>2</v>
      </c>
      <c r="B5" s="8" t="str">
        <f>"265420201015151157113"</f>
        <v>265420201015151157113</v>
      </c>
      <c r="C5" s="8" t="s">
        <v>9</v>
      </c>
      <c r="D5" s="8" t="str">
        <f>"李章辉"</f>
        <v>李章辉</v>
      </c>
      <c r="E5" s="8" t="str">
        <f aca="true" t="shared" si="0" ref="E5:E10">"男"</f>
        <v>男</v>
      </c>
      <c r="F5" s="8" t="str">
        <f>"1986-01-17"</f>
        <v>1986-01-17</v>
      </c>
      <c r="G5" s="8"/>
    </row>
    <row r="6" spans="1:7" ht="33" customHeight="1">
      <c r="A6" s="8">
        <v>3</v>
      </c>
      <c r="B6" s="8" t="str">
        <f>"265420201015192152130"</f>
        <v>265420201015192152130</v>
      </c>
      <c r="C6" s="8" t="s">
        <v>9</v>
      </c>
      <c r="D6" s="8" t="str">
        <f>"王芳"</f>
        <v>王芳</v>
      </c>
      <c r="E6" s="8" t="str">
        <f>"女"</f>
        <v>女</v>
      </c>
      <c r="F6" s="8" t="str">
        <f>"1994-05-10"</f>
        <v>1994-05-10</v>
      </c>
      <c r="G6" s="8"/>
    </row>
    <row r="7" spans="1:7" ht="33" customHeight="1">
      <c r="A7" s="8">
        <v>4</v>
      </c>
      <c r="B7" s="8" t="str">
        <f>"26542020101411044922"</f>
        <v>26542020101411044922</v>
      </c>
      <c r="C7" s="8" t="s">
        <v>10</v>
      </c>
      <c r="D7" s="8" t="str">
        <f>"邱玮翔"</f>
        <v>邱玮翔</v>
      </c>
      <c r="E7" s="8" t="str">
        <f t="shared" si="0"/>
        <v>男</v>
      </c>
      <c r="F7" s="8" t="str">
        <f>"1994-09"</f>
        <v>1994-09</v>
      </c>
      <c r="G7" s="8"/>
    </row>
    <row r="8" spans="1:7" ht="33" customHeight="1">
      <c r="A8" s="8">
        <v>5</v>
      </c>
      <c r="B8" s="8" t="str">
        <f>"26542020101409344912"</f>
        <v>26542020101409344912</v>
      </c>
      <c r="C8" s="8" t="s">
        <v>11</v>
      </c>
      <c r="D8" s="8" t="str">
        <f>"肖境宝"</f>
        <v>肖境宝</v>
      </c>
      <c r="E8" s="8" t="str">
        <f t="shared" si="0"/>
        <v>男</v>
      </c>
      <c r="F8" s="8" t="str">
        <f>"1994-10-15"</f>
        <v>1994-10-15</v>
      </c>
      <c r="G8" s="8"/>
    </row>
    <row r="9" spans="1:7" ht="33" customHeight="1">
      <c r="A9" s="8">
        <v>6</v>
      </c>
      <c r="B9" s="8" t="str">
        <f>"26542020101410323216"</f>
        <v>26542020101410323216</v>
      </c>
      <c r="C9" s="8" t="s">
        <v>11</v>
      </c>
      <c r="D9" s="8" t="str">
        <f>"吉有贤"</f>
        <v>吉有贤</v>
      </c>
      <c r="E9" s="8" t="str">
        <f t="shared" si="0"/>
        <v>男</v>
      </c>
      <c r="F9" s="8" t="str">
        <f>"1993-05-24"</f>
        <v>1993-05-24</v>
      </c>
      <c r="G9" s="8"/>
    </row>
    <row r="10" spans="1:7" ht="33" customHeight="1">
      <c r="A10" s="8">
        <v>7</v>
      </c>
      <c r="B10" s="8" t="str">
        <f>"26542020101411423130"</f>
        <v>26542020101411423130</v>
      </c>
      <c r="C10" s="8" t="s">
        <v>11</v>
      </c>
      <c r="D10" s="8" t="str">
        <f>"李宗吉"</f>
        <v>李宗吉</v>
      </c>
      <c r="E10" s="8" t="str">
        <f t="shared" si="0"/>
        <v>男</v>
      </c>
      <c r="F10" s="8" t="str">
        <f>"1996-06"</f>
        <v>1996-06</v>
      </c>
      <c r="G10" s="8"/>
    </row>
    <row r="11" spans="1:7" ht="33" customHeight="1">
      <c r="A11" s="8">
        <v>8</v>
      </c>
      <c r="B11" s="8" t="str">
        <f>"26542020101415040140"</f>
        <v>26542020101415040140</v>
      </c>
      <c r="C11" s="8" t="s">
        <v>11</v>
      </c>
      <c r="D11" s="8" t="str">
        <f>"王灵莹"</f>
        <v>王灵莹</v>
      </c>
      <c r="E11" s="8" t="str">
        <f>"女"</f>
        <v>女</v>
      </c>
      <c r="F11" s="8" t="str">
        <f>"1992-05-31"</f>
        <v>1992-05-31</v>
      </c>
      <c r="G11" s="8"/>
    </row>
    <row r="12" spans="1:7" ht="33" customHeight="1">
      <c r="A12" s="8">
        <v>9</v>
      </c>
      <c r="B12" s="8" t="str">
        <f>"26542020101416593356"</f>
        <v>26542020101416593356</v>
      </c>
      <c r="C12" s="8" t="s">
        <v>11</v>
      </c>
      <c r="D12" s="8" t="str">
        <f>"袁晓玉"</f>
        <v>袁晓玉</v>
      </c>
      <c r="E12" s="8" t="str">
        <f>"女"</f>
        <v>女</v>
      </c>
      <c r="F12" s="8" t="str">
        <f>"1992-03-04"</f>
        <v>1992-03-04</v>
      </c>
      <c r="G12" s="8"/>
    </row>
    <row r="13" spans="1:7" ht="33" customHeight="1">
      <c r="A13" s="8">
        <v>10</v>
      </c>
      <c r="B13" s="8" t="str">
        <f>"26542020101417373863"</f>
        <v>26542020101417373863</v>
      </c>
      <c r="C13" s="8" t="s">
        <v>11</v>
      </c>
      <c r="D13" s="8" t="str">
        <f>"黄心琚"</f>
        <v>黄心琚</v>
      </c>
      <c r="E13" s="8" t="str">
        <f>"男"</f>
        <v>男</v>
      </c>
      <c r="F13" s="8" t="str">
        <f>"1992-12-27"</f>
        <v>1992-12-27</v>
      </c>
      <c r="G13" s="8"/>
    </row>
    <row r="14" spans="1:7" ht="33" customHeight="1">
      <c r="A14" s="8">
        <v>11</v>
      </c>
      <c r="B14" s="8" t="str">
        <f>"26542020101419365072"</f>
        <v>26542020101419365072</v>
      </c>
      <c r="C14" s="8" t="s">
        <v>11</v>
      </c>
      <c r="D14" s="8" t="str">
        <f>"陈名寿"</f>
        <v>陈名寿</v>
      </c>
      <c r="E14" s="8" t="str">
        <f>"男"</f>
        <v>男</v>
      </c>
      <c r="F14" s="8" t="str">
        <f>"1997-08-16"</f>
        <v>1997-08-16</v>
      </c>
      <c r="G14" s="8"/>
    </row>
    <row r="15" spans="1:7" ht="33" customHeight="1">
      <c r="A15" s="8">
        <v>12</v>
      </c>
      <c r="B15" s="8" t="str">
        <f>"26542020101420392980"</f>
        <v>26542020101420392980</v>
      </c>
      <c r="C15" s="8" t="s">
        <v>11</v>
      </c>
      <c r="D15" s="8" t="str">
        <f>"陈文萍"</f>
        <v>陈文萍</v>
      </c>
      <c r="E15" s="8" t="str">
        <f aca="true" t="shared" si="1" ref="E15:E40">"女"</f>
        <v>女</v>
      </c>
      <c r="F15" s="8" t="str">
        <f>"1992-03-06"</f>
        <v>1992-03-06</v>
      </c>
      <c r="G15" s="8"/>
    </row>
    <row r="16" spans="1:7" ht="33" customHeight="1">
      <c r="A16" s="8">
        <v>13</v>
      </c>
      <c r="B16" s="8" t="str">
        <f>"265420201016220311175"</f>
        <v>265420201016220311175</v>
      </c>
      <c r="C16" s="8" t="s">
        <v>11</v>
      </c>
      <c r="D16" s="8" t="str">
        <f>"王景如"</f>
        <v>王景如</v>
      </c>
      <c r="E16" s="8" t="str">
        <f t="shared" si="1"/>
        <v>女</v>
      </c>
      <c r="F16" s="8" t="str">
        <f>"1991-04-05"</f>
        <v>1991-04-05</v>
      </c>
      <c r="G16" s="8"/>
    </row>
    <row r="17" spans="1:7" ht="33" customHeight="1">
      <c r="A17" s="8">
        <v>14</v>
      </c>
      <c r="B17" s="8" t="str">
        <f>"26542020101410595221"</f>
        <v>26542020101410595221</v>
      </c>
      <c r="C17" s="8" t="s">
        <v>12</v>
      </c>
      <c r="D17" s="8" t="str">
        <f>"薛木丹"</f>
        <v>薛木丹</v>
      </c>
      <c r="E17" s="8" t="str">
        <f t="shared" si="1"/>
        <v>女</v>
      </c>
      <c r="F17" s="8" t="str">
        <f>"1994-11-05"</f>
        <v>1994-11-05</v>
      </c>
      <c r="G17" s="8"/>
    </row>
    <row r="18" spans="1:7" ht="33" customHeight="1">
      <c r="A18" s="8">
        <v>15</v>
      </c>
      <c r="B18" s="8" t="str">
        <f>"2654202010140903072"</f>
        <v>2654202010140903072</v>
      </c>
      <c r="C18" s="8" t="s">
        <v>13</v>
      </c>
      <c r="D18" s="8" t="str">
        <f>"杨妃"</f>
        <v>杨妃</v>
      </c>
      <c r="E18" s="8" t="str">
        <f t="shared" si="1"/>
        <v>女</v>
      </c>
      <c r="F18" s="8" t="str">
        <f>"1997-11-28"</f>
        <v>1997-11-28</v>
      </c>
      <c r="G18" s="8"/>
    </row>
    <row r="19" spans="1:7" ht="33" customHeight="1">
      <c r="A19" s="8">
        <v>16</v>
      </c>
      <c r="B19" s="8" t="str">
        <f>"26542020101409294010"</f>
        <v>26542020101409294010</v>
      </c>
      <c r="C19" s="8" t="s">
        <v>13</v>
      </c>
      <c r="D19" s="8" t="str">
        <f>"黄怡菓"</f>
        <v>黄怡菓</v>
      </c>
      <c r="E19" s="8" t="str">
        <f t="shared" si="1"/>
        <v>女</v>
      </c>
      <c r="F19" s="8" t="str">
        <f>"1993-03-28"</f>
        <v>1993-03-28</v>
      </c>
      <c r="G19" s="8"/>
    </row>
    <row r="20" spans="1:7" ht="33" customHeight="1">
      <c r="A20" s="8">
        <v>17</v>
      </c>
      <c r="B20" s="8" t="str">
        <f>"26542020101409400913"</f>
        <v>26542020101409400913</v>
      </c>
      <c r="C20" s="8" t="s">
        <v>13</v>
      </c>
      <c r="D20" s="8" t="str">
        <f>"卢家娜"</f>
        <v>卢家娜</v>
      </c>
      <c r="E20" s="8" t="str">
        <f t="shared" si="1"/>
        <v>女</v>
      </c>
      <c r="F20" s="8" t="str">
        <f>"1994-08-08"</f>
        <v>1994-08-08</v>
      </c>
      <c r="G20" s="8"/>
    </row>
    <row r="21" spans="1:7" ht="33" customHeight="1">
      <c r="A21" s="8">
        <v>18</v>
      </c>
      <c r="B21" s="8" t="str">
        <f>"26542020101409431014"</f>
        <v>26542020101409431014</v>
      </c>
      <c r="C21" s="8" t="s">
        <v>13</v>
      </c>
      <c r="D21" s="8" t="str">
        <f>"郑俊谦"</f>
        <v>郑俊谦</v>
      </c>
      <c r="E21" s="8" t="str">
        <f t="shared" si="1"/>
        <v>女</v>
      </c>
      <c r="F21" s="8" t="str">
        <f>"1996-06-25"</f>
        <v>1996-06-25</v>
      </c>
      <c r="G21" s="8"/>
    </row>
    <row r="22" spans="1:7" ht="33" customHeight="1">
      <c r="A22" s="8">
        <v>19</v>
      </c>
      <c r="B22" s="8" t="str">
        <f>"26542020101410182115"</f>
        <v>26542020101410182115</v>
      </c>
      <c r="C22" s="8" t="s">
        <v>13</v>
      </c>
      <c r="D22" s="8" t="str">
        <f>"林海榆"</f>
        <v>林海榆</v>
      </c>
      <c r="E22" s="8" t="str">
        <f t="shared" si="1"/>
        <v>女</v>
      </c>
      <c r="F22" s="8" t="str">
        <f>"1997-06-28"</f>
        <v>1997-06-28</v>
      </c>
      <c r="G22" s="8"/>
    </row>
    <row r="23" spans="1:7" ht="33" customHeight="1">
      <c r="A23" s="8">
        <v>20</v>
      </c>
      <c r="B23" s="8" t="str">
        <f>"26542020101410443618"</f>
        <v>26542020101410443618</v>
      </c>
      <c r="C23" s="8" t="s">
        <v>13</v>
      </c>
      <c r="D23" s="8" t="str">
        <f>"周丽环"</f>
        <v>周丽环</v>
      </c>
      <c r="E23" s="8" t="str">
        <f t="shared" si="1"/>
        <v>女</v>
      </c>
      <c r="F23" s="8" t="str">
        <f>"1996-12-12"</f>
        <v>1996-12-12</v>
      </c>
      <c r="G23" s="8"/>
    </row>
    <row r="24" spans="1:7" ht="33" customHeight="1">
      <c r="A24" s="8">
        <v>21</v>
      </c>
      <c r="B24" s="8" t="str">
        <f>"26542020101410511720"</f>
        <v>26542020101410511720</v>
      </c>
      <c r="C24" s="8" t="s">
        <v>13</v>
      </c>
      <c r="D24" s="8" t="str">
        <f>"钟文彩"</f>
        <v>钟文彩</v>
      </c>
      <c r="E24" s="8" t="str">
        <f t="shared" si="1"/>
        <v>女</v>
      </c>
      <c r="F24" s="8" t="str">
        <f>"1997-01-10"</f>
        <v>1997-01-10</v>
      </c>
      <c r="G24" s="8"/>
    </row>
    <row r="25" spans="1:7" ht="33" customHeight="1">
      <c r="A25" s="8">
        <v>22</v>
      </c>
      <c r="B25" s="8" t="str">
        <f>"26542020101411244529"</f>
        <v>26542020101411244529</v>
      </c>
      <c r="C25" s="8" t="s">
        <v>13</v>
      </c>
      <c r="D25" s="8" t="str">
        <f>"林晓婷"</f>
        <v>林晓婷</v>
      </c>
      <c r="E25" s="8" t="str">
        <f t="shared" si="1"/>
        <v>女</v>
      </c>
      <c r="F25" s="8" t="str">
        <f>"1997-02-07"</f>
        <v>1997-02-07</v>
      </c>
      <c r="G25" s="8"/>
    </row>
    <row r="26" spans="1:7" ht="33" customHeight="1">
      <c r="A26" s="8">
        <v>23</v>
      </c>
      <c r="B26" s="8" t="str">
        <f>"26542020101412330332"</f>
        <v>26542020101412330332</v>
      </c>
      <c r="C26" s="8" t="s">
        <v>13</v>
      </c>
      <c r="D26" s="8" t="str">
        <f>"劳春华"</f>
        <v>劳春华</v>
      </c>
      <c r="E26" s="8" t="str">
        <f t="shared" si="1"/>
        <v>女</v>
      </c>
      <c r="F26" s="8" t="str">
        <f>"1994-03"</f>
        <v>1994-03</v>
      </c>
      <c r="G26" s="8"/>
    </row>
    <row r="27" spans="1:7" ht="33" customHeight="1">
      <c r="A27" s="8">
        <v>24</v>
      </c>
      <c r="B27" s="8" t="str">
        <f>"26542020101413060736"</f>
        <v>26542020101413060736</v>
      </c>
      <c r="C27" s="8" t="s">
        <v>13</v>
      </c>
      <c r="D27" s="8" t="str">
        <f>"高业收"</f>
        <v>高业收</v>
      </c>
      <c r="E27" s="8" t="str">
        <f t="shared" si="1"/>
        <v>女</v>
      </c>
      <c r="F27" s="8" t="str">
        <f>"1993-01-09"</f>
        <v>1993-01-09</v>
      </c>
      <c r="G27" s="8"/>
    </row>
    <row r="28" spans="1:7" ht="33" customHeight="1">
      <c r="A28" s="8">
        <v>25</v>
      </c>
      <c r="B28" s="8" t="str">
        <f>"26542020101414555839"</f>
        <v>26542020101414555839</v>
      </c>
      <c r="C28" s="8" t="s">
        <v>13</v>
      </c>
      <c r="D28" s="8" t="str">
        <f>"邵永丽"</f>
        <v>邵永丽</v>
      </c>
      <c r="E28" s="8" t="str">
        <f t="shared" si="1"/>
        <v>女</v>
      </c>
      <c r="F28" s="8" t="str">
        <f>"1996-02-23"</f>
        <v>1996-02-23</v>
      </c>
      <c r="G28" s="8"/>
    </row>
    <row r="29" spans="1:7" ht="33" customHeight="1">
      <c r="A29" s="8">
        <v>26</v>
      </c>
      <c r="B29" s="8" t="str">
        <f>"26542020101415164841"</f>
        <v>26542020101415164841</v>
      </c>
      <c r="C29" s="8" t="s">
        <v>13</v>
      </c>
      <c r="D29" s="8" t="str">
        <f>"孙玉红"</f>
        <v>孙玉红</v>
      </c>
      <c r="E29" s="8" t="str">
        <f t="shared" si="1"/>
        <v>女</v>
      </c>
      <c r="F29" s="8" t="str">
        <f>"1994-01-06"</f>
        <v>1994-01-06</v>
      </c>
      <c r="G29" s="8"/>
    </row>
    <row r="30" spans="1:7" ht="33" customHeight="1">
      <c r="A30" s="8">
        <v>27</v>
      </c>
      <c r="B30" s="8" t="str">
        <f>"26542020101416001951"</f>
        <v>26542020101416001951</v>
      </c>
      <c r="C30" s="8" t="s">
        <v>13</v>
      </c>
      <c r="D30" s="8" t="str">
        <f>"林瑾"</f>
        <v>林瑾</v>
      </c>
      <c r="E30" s="8" t="str">
        <f t="shared" si="1"/>
        <v>女</v>
      </c>
      <c r="F30" s="8" t="str">
        <f>"1997-01-06"</f>
        <v>1997-01-06</v>
      </c>
      <c r="G30" s="8"/>
    </row>
    <row r="31" spans="1:7" ht="33" customHeight="1">
      <c r="A31" s="8">
        <v>28</v>
      </c>
      <c r="B31" s="8" t="str">
        <f>"26542020101417404164"</f>
        <v>26542020101417404164</v>
      </c>
      <c r="C31" s="8" t="s">
        <v>13</v>
      </c>
      <c r="D31" s="8" t="str">
        <f>"赵娜"</f>
        <v>赵娜</v>
      </c>
      <c r="E31" s="8" t="str">
        <f t="shared" si="1"/>
        <v>女</v>
      </c>
      <c r="F31" s="8" t="str">
        <f>"1985-07-06"</f>
        <v>1985-07-06</v>
      </c>
      <c r="G31" s="8"/>
    </row>
    <row r="32" spans="1:7" ht="33" customHeight="1">
      <c r="A32" s="8">
        <v>29</v>
      </c>
      <c r="B32" s="8" t="str">
        <f>"26542020101419212767"</f>
        <v>26542020101419212767</v>
      </c>
      <c r="C32" s="8" t="s">
        <v>13</v>
      </c>
      <c r="D32" s="8" t="str">
        <f>"揭英瑛"</f>
        <v>揭英瑛</v>
      </c>
      <c r="E32" s="8" t="str">
        <f t="shared" si="1"/>
        <v>女</v>
      </c>
      <c r="F32" s="8" t="str">
        <f>"1993-07-10"</f>
        <v>1993-07-10</v>
      </c>
      <c r="G32" s="8"/>
    </row>
    <row r="33" spans="1:7" ht="33" customHeight="1">
      <c r="A33" s="8">
        <v>30</v>
      </c>
      <c r="B33" s="8" t="str">
        <f>"26542020101419330670"</f>
        <v>26542020101419330670</v>
      </c>
      <c r="C33" s="8" t="s">
        <v>13</v>
      </c>
      <c r="D33" s="8" t="str">
        <f>"王冬雪"</f>
        <v>王冬雪</v>
      </c>
      <c r="E33" s="8" t="str">
        <f t="shared" si="1"/>
        <v>女</v>
      </c>
      <c r="F33" s="8" t="str">
        <f>"1989-09-27"</f>
        <v>1989-09-27</v>
      </c>
      <c r="G33" s="8"/>
    </row>
    <row r="34" spans="1:7" ht="33" customHeight="1">
      <c r="A34" s="8">
        <v>31</v>
      </c>
      <c r="B34" s="8" t="str">
        <f>"26542020101419360471"</f>
        <v>26542020101419360471</v>
      </c>
      <c r="C34" s="8" t="s">
        <v>13</v>
      </c>
      <c r="D34" s="8" t="str">
        <f>"郭登玲"</f>
        <v>郭登玲</v>
      </c>
      <c r="E34" s="8" t="str">
        <f t="shared" si="1"/>
        <v>女</v>
      </c>
      <c r="F34" s="8" t="str">
        <f>"1997-01-14"</f>
        <v>1997-01-14</v>
      </c>
      <c r="G34" s="8"/>
    </row>
    <row r="35" spans="1:7" ht="33" customHeight="1">
      <c r="A35" s="8">
        <v>32</v>
      </c>
      <c r="B35" s="8" t="str">
        <f>"26542020101419562175"</f>
        <v>26542020101419562175</v>
      </c>
      <c r="C35" s="8" t="s">
        <v>13</v>
      </c>
      <c r="D35" s="8" t="str">
        <f>"陈石烨"</f>
        <v>陈石烨</v>
      </c>
      <c r="E35" s="8" t="str">
        <f t="shared" si="1"/>
        <v>女</v>
      </c>
      <c r="F35" s="8" t="str">
        <f>"1993-03-25"</f>
        <v>1993-03-25</v>
      </c>
      <c r="G35" s="8"/>
    </row>
    <row r="36" spans="1:7" ht="33" customHeight="1">
      <c r="A36" s="8">
        <v>33</v>
      </c>
      <c r="B36" s="8" t="str">
        <f>"26542020101420054476"</f>
        <v>26542020101420054476</v>
      </c>
      <c r="C36" s="8" t="s">
        <v>13</v>
      </c>
      <c r="D36" s="8" t="str">
        <f>"金立婷"</f>
        <v>金立婷</v>
      </c>
      <c r="E36" s="8" t="str">
        <f t="shared" si="1"/>
        <v>女</v>
      </c>
      <c r="F36" s="8" t="str">
        <f>"1994-01-26"</f>
        <v>1994-01-26</v>
      </c>
      <c r="G36" s="8"/>
    </row>
    <row r="37" spans="1:7" ht="33" customHeight="1">
      <c r="A37" s="8">
        <v>34</v>
      </c>
      <c r="B37" s="8" t="str">
        <f>"26542020101422054782"</f>
        <v>26542020101422054782</v>
      </c>
      <c r="C37" s="8" t="s">
        <v>13</v>
      </c>
      <c r="D37" s="8" t="str">
        <f>"卢玉敏"</f>
        <v>卢玉敏</v>
      </c>
      <c r="E37" s="8" t="str">
        <f t="shared" si="1"/>
        <v>女</v>
      </c>
      <c r="F37" s="8" t="str">
        <f>"1994-03-26"</f>
        <v>1994-03-26</v>
      </c>
      <c r="G37" s="8"/>
    </row>
    <row r="38" spans="1:7" ht="33" customHeight="1">
      <c r="A38" s="8">
        <v>35</v>
      </c>
      <c r="B38" s="8" t="str">
        <f>"26542020101422141283"</f>
        <v>26542020101422141283</v>
      </c>
      <c r="C38" s="8" t="s">
        <v>13</v>
      </c>
      <c r="D38" s="8" t="str">
        <f>"王小丽"</f>
        <v>王小丽</v>
      </c>
      <c r="E38" s="8" t="str">
        <f t="shared" si="1"/>
        <v>女</v>
      </c>
      <c r="F38" s="8" t="str">
        <f>"1995-06-11"</f>
        <v>1995-06-11</v>
      </c>
      <c r="G38" s="8"/>
    </row>
    <row r="39" spans="1:7" ht="33" customHeight="1">
      <c r="A39" s="8">
        <v>36</v>
      </c>
      <c r="B39" s="8" t="str">
        <f>"26542020101422393484"</f>
        <v>26542020101422393484</v>
      </c>
      <c r="C39" s="8" t="s">
        <v>13</v>
      </c>
      <c r="D39" s="8" t="str">
        <f>"吉晓璐"</f>
        <v>吉晓璐</v>
      </c>
      <c r="E39" s="8" t="str">
        <f t="shared" si="1"/>
        <v>女</v>
      </c>
      <c r="F39" s="8" t="str">
        <f>"1996-04-06"</f>
        <v>1996-04-06</v>
      </c>
      <c r="G39" s="8"/>
    </row>
    <row r="40" spans="1:7" ht="33" customHeight="1">
      <c r="A40" s="8">
        <v>37</v>
      </c>
      <c r="B40" s="8" t="str">
        <f>"26542020101423354988"</f>
        <v>26542020101423354988</v>
      </c>
      <c r="C40" s="8" t="s">
        <v>13</v>
      </c>
      <c r="D40" s="8" t="str">
        <f>"王悦营"</f>
        <v>王悦营</v>
      </c>
      <c r="E40" s="8" t="str">
        <f t="shared" si="1"/>
        <v>女</v>
      </c>
      <c r="F40" s="8" t="str">
        <f>"1996-08-26"</f>
        <v>1996-08-26</v>
      </c>
      <c r="G40" s="8"/>
    </row>
    <row r="41" spans="1:7" ht="33" customHeight="1">
      <c r="A41" s="8">
        <v>38</v>
      </c>
      <c r="B41" s="8" t="str">
        <f>"26542020101500243890"</f>
        <v>26542020101500243890</v>
      </c>
      <c r="C41" s="8" t="s">
        <v>13</v>
      </c>
      <c r="D41" s="8" t="str">
        <f>"孙裔珍"</f>
        <v>孙裔珍</v>
      </c>
      <c r="E41" s="8" t="str">
        <f>"男"</f>
        <v>男</v>
      </c>
      <c r="F41" s="8" t="str">
        <f>"1997-08-30"</f>
        <v>1997-08-30</v>
      </c>
      <c r="G41" s="8"/>
    </row>
    <row r="42" spans="1:7" ht="33" customHeight="1">
      <c r="A42" s="8">
        <v>39</v>
      </c>
      <c r="B42" s="8" t="str">
        <f>"26542020101501024492"</f>
        <v>26542020101501024492</v>
      </c>
      <c r="C42" s="8" t="s">
        <v>13</v>
      </c>
      <c r="D42" s="8" t="str">
        <f>"吴广梅"</f>
        <v>吴广梅</v>
      </c>
      <c r="E42" s="8" t="str">
        <f aca="true" t="shared" si="2" ref="E42:E53">"女"</f>
        <v>女</v>
      </c>
      <c r="F42" s="8" t="str">
        <f>"1995-06-23"</f>
        <v>1995-06-23</v>
      </c>
      <c r="G42" s="8"/>
    </row>
    <row r="43" spans="1:7" ht="33" customHeight="1">
      <c r="A43" s="8">
        <v>40</v>
      </c>
      <c r="B43" s="8" t="str">
        <f>"26542020101508511394"</f>
        <v>26542020101508511394</v>
      </c>
      <c r="C43" s="8" t="s">
        <v>13</v>
      </c>
      <c r="D43" s="8" t="str">
        <f>"郭漫春"</f>
        <v>郭漫春</v>
      </c>
      <c r="E43" s="8" t="str">
        <f t="shared" si="2"/>
        <v>女</v>
      </c>
      <c r="F43" s="8" t="str">
        <f>"1991-05-03"</f>
        <v>1991-05-03</v>
      </c>
      <c r="G43" s="8"/>
    </row>
    <row r="44" spans="1:7" ht="33" customHeight="1">
      <c r="A44" s="8">
        <v>41</v>
      </c>
      <c r="B44" s="8" t="str">
        <f>"265420201015101702102"</f>
        <v>265420201015101702102</v>
      </c>
      <c r="C44" s="8" t="s">
        <v>13</v>
      </c>
      <c r="D44" s="8" t="str">
        <f>"杨姣芸"</f>
        <v>杨姣芸</v>
      </c>
      <c r="E44" s="8" t="str">
        <f t="shared" si="2"/>
        <v>女</v>
      </c>
      <c r="F44" s="8" t="str">
        <f>"1988-10-25"</f>
        <v>1988-10-25</v>
      </c>
      <c r="G44" s="8"/>
    </row>
    <row r="45" spans="1:7" ht="33" customHeight="1">
      <c r="A45" s="8">
        <v>42</v>
      </c>
      <c r="B45" s="8" t="str">
        <f>"265420201015161658120"</f>
        <v>265420201015161658120</v>
      </c>
      <c r="C45" s="8" t="s">
        <v>13</v>
      </c>
      <c r="D45" s="8" t="str">
        <f>"黄雅杏"</f>
        <v>黄雅杏</v>
      </c>
      <c r="E45" s="8" t="str">
        <f t="shared" si="2"/>
        <v>女</v>
      </c>
      <c r="F45" s="8" t="str">
        <f>"1992-02-15"</f>
        <v>1992-02-15</v>
      </c>
      <c r="G45" s="8"/>
    </row>
    <row r="46" spans="1:7" ht="33" customHeight="1">
      <c r="A46" s="8">
        <v>43</v>
      </c>
      <c r="B46" s="8" t="str">
        <f>"265420201015164403121"</f>
        <v>265420201015164403121</v>
      </c>
      <c r="C46" s="8" t="s">
        <v>13</v>
      </c>
      <c r="D46" s="8" t="str">
        <f>"钟小咪"</f>
        <v>钟小咪</v>
      </c>
      <c r="E46" s="8" t="str">
        <f t="shared" si="2"/>
        <v>女</v>
      </c>
      <c r="F46" s="8" t="str">
        <f>"1997-08-21"</f>
        <v>1997-08-21</v>
      </c>
      <c r="G46" s="8"/>
    </row>
    <row r="47" spans="1:7" ht="33" customHeight="1">
      <c r="A47" s="8">
        <v>44</v>
      </c>
      <c r="B47" s="8" t="str">
        <f>"265420201015180749127"</f>
        <v>265420201015180749127</v>
      </c>
      <c r="C47" s="8" t="s">
        <v>13</v>
      </c>
      <c r="D47" s="8" t="str">
        <f>"邓妹英"</f>
        <v>邓妹英</v>
      </c>
      <c r="E47" s="8" t="str">
        <f t="shared" si="2"/>
        <v>女</v>
      </c>
      <c r="F47" s="8" t="str">
        <f>"1991-08-10"</f>
        <v>1991-08-10</v>
      </c>
      <c r="G47" s="8"/>
    </row>
    <row r="48" spans="1:7" ht="33" customHeight="1">
      <c r="A48" s="8">
        <v>45</v>
      </c>
      <c r="B48" s="8" t="str">
        <f>"265420201015181023128"</f>
        <v>265420201015181023128</v>
      </c>
      <c r="C48" s="8" t="s">
        <v>13</v>
      </c>
      <c r="D48" s="8" t="str">
        <f>"吴芳"</f>
        <v>吴芳</v>
      </c>
      <c r="E48" s="8" t="str">
        <f t="shared" si="2"/>
        <v>女</v>
      </c>
      <c r="F48" s="8" t="str">
        <f>"1993-01-24"</f>
        <v>1993-01-24</v>
      </c>
      <c r="G48" s="8"/>
    </row>
    <row r="49" spans="1:7" ht="33" customHeight="1">
      <c r="A49" s="8">
        <v>46</v>
      </c>
      <c r="B49" s="8" t="str">
        <f>"265420201015202100133"</f>
        <v>265420201015202100133</v>
      </c>
      <c r="C49" s="8" t="s">
        <v>13</v>
      </c>
      <c r="D49" s="8" t="str">
        <f>"罗丽君"</f>
        <v>罗丽君</v>
      </c>
      <c r="E49" s="8" t="str">
        <f t="shared" si="2"/>
        <v>女</v>
      </c>
      <c r="F49" s="8" t="str">
        <f>"1997-01-14"</f>
        <v>1997-01-14</v>
      </c>
      <c r="G49" s="8"/>
    </row>
    <row r="50" spans="1:7" ht="33" customHeight="1">
      <c r="A50" s="8">
        <v>47</v>
      </c>
      <c r="B50" s="8" t="str">
        <f>"265420201015205949134"</f>
        <v>265420201015205949134</v>
      </c>
      <c r="C50" s="8" t="s">
        <v>13</v>
      </c>
      <c r="D50" s="8" t="str">
        <f>"曾姗姗"</f>
        <v>曾姗姗</v>
      </c>
      <c r="E50" s="8" t="str">
        <f t="shared" si="2"/>
        <v>女</v>
      </c>
      <c r="F50" s="8" t="str">
        <f>"1998-11-12"</f>
        <v>1998-11-12</v>
      </c>
      <c r="G50" s="8"/>
    </row>
    <row r="51" spans="1:7" ht="33" customHeight="1">
      <c r="A51" s="8">
        <v>48</v>
      </c>
      <c r="B51" s="8" t="str">
        <f>"265420201015215505136"</f>
        <v>265420201015215505136</v>
      </c>
      <c r="C51" s="8" t="s">
        <v>13</v>
      </c>
      <c r="D51" s="8" t="str">
        <f>"林元乃"</f>
        <v>林元乃</v>
      </c>
      <c r="E51" s="8" t="str">
        <f t="shared" si="2"/>
        <v>女</v>
      </c>
      <c r="F51" s="8" t="str">
        <f>"1988-12-29"</f>
        <v>1988-12-29</v>
      </c>
      <c r="G51" s="8"/>
    </row>
    <row r="52" spans="1:7" ht="33" customHeight="1">
      <c r="A52" s="8">
        <v>49</v>
      </c>
      <c r="B52" s="8" t="str">
        <f>"265420201015220139137"</f>
        <v>265420201015220139137</v>
      </c>
      <c r="C52" s="8" t="s">
        <v>13</v>
      </c>
      <c r="D52" s="8" t="str">
        <f>"王永芳"</f>
        <v>王永芳</v>
      </c>
      <c r="E52" s="8" t="str">
        <f t="shared" si="2"/>
        <v>女</v>
      </c>
      <c r="F52" s="8" t="str">
        <f>"1993-09-03"</f>
        <v>1993-09-03</v>
      </c>
      <c r="G52" s="8"/>
    </row>
    <row r="53" spans="1:7" ht="33" customHeight="1">
      <c r="A53" s="8">
        <v>50</v>
      </c>
      <c r="B53" s="8" t="str">
        <f>"265420201015231054139"</f>
        <v>265420201015231054139</v>
      </c>
      <c r="C53" s="8" t="s">
        <v>13</v>
      </c>
      <c r="D53" s="8" t="str">
        <f>"谢少凡"</f>
        <v>谢少凡</v>
      </c>
      <c r="E53" s="8" t="str">
        <f t="shared" si="2"/>
        <v>女</v>
      </c>
      <c r="F53" s="8" t="str">
        <f>"1997-06-06"</f>
        <v>1997-06-06</v>
      </c>
      <c r="G53" s="8"/>
    </row>
    <row r="54" spans="1:7" ht="33" customHeight="1">
      <c r="A54" s="8">
        <v>51</v>
      </c>
      <c r="B54" s="8" t="str">
        <f>"265420201016074558143"</f>
        <v>265420201016074558143</v>
      </c>
      <c r="C54" s="8" t="s">
        <v>13</v>
      </c>
      <c r="D54" s="8" t="str">
        <f>"李子豪"</f>
        <v>李子豪</v>
      </c>
      <c r="E54" s="8" t="str">
        <f>"男"</f>
        <v>男</v>
      </c>
      <c r="F54" s="8" t="str">
        <f>"1999-05-21"</f>
        <v>1999-05-21</v>
      </c>
      <c r="G54" s="8"/>
    </row>
    <row r="55" spans="1:7" ht="33" customHeight="1">
      <c r="A55" s="8">
        <v>52</v>
      </c>
      <c r="B55" s="8" t="str">
        <f>"265420201016080743144"</f>
        <v>265420201016080743144</v>
      </c>
      <c r="C55" s="8" t="s">
        <v>13</v>
      </c>
      <c r="D55" s="8" t="str">
        <f>"陈秋月"</f>
        <v>陈秋月</v>
      </c>
      <c r="E55" s="8" t="str">
        <f aca="true" t="shared" si="3" ref="E55:E76">"女"</f>
        <v>女</v>
      </c>
      <c r="F55" s="8" t="str">
        <f>"1996-04-10"</f>
        <v>1996-04-10</v>
      </c>
      <c r="G55" s="8"/>
    </row>
    <row r="56" spans="1:7" ht="33" customHeight="1">
      <c r="A56" s="8">
        <v>53</v>
      </c>
      <c r="B56" s="8" t="str">
        <f>"265420201016093531147"</f>
        <v>265420201016093531147</v>
      </c>
      <c r="C56" s="8" t="s">
        <v>13</v>
      </c>
      <c r="D56" s="8" t="str">
        <f>"陈亚妹"</f>
        <v>陈亚妹</v>
      </c>
      <c r="E56" s="8" t="str">
        <f t="shared" si="3"/>
        <v>女</v>
      </c>
      <c r="F56" s="8" t="str">
        <f>"1996-10-02"</f>
        <v>1996-10-02</v>
      </c>
      <c r="G56" s="8"/>
    </row>
    <row r="57" spans="1:7" ht="33" customHeight="1">
      <c r="A57" s="8">
        <v>54</v>
      </c>
      <c r="B57" s="8" t="str">
        <f>"265420201016094538148"</f>
        <v>265420201016094538148</v>
      </c>
      <c r="C57" s="8" t="s">
        <v>13</v>
      </c>
      <c r="D57" s="8" t="str">
        <f>"孙昌杏"</f>
        <v>孙昌杏</v>
      </c>
      <c r="E57" s="8" t="str">
        <f t="shared" si="3"/>
        <v>女</v>
      </c>
      <c r="F57" s="8" t="str">
        <f>"1995-01-19"</f>
        <v>1995-01-19</v>
      </c>
      <c r="G57" s="8"/>
    </row>
    <row r="58" spans="1:7" ht="33" customHeight="1">
      <c r="A58" s="8">
        <v>55</v>
      </c>
      <c r="B58" s="8" t="str">
        <f>"265420201016101029151"</f>
        <v>265420201016101029151</v>
      </c>
      <c r="C58" s="8" t="s">
        <v>13</v>
      </c>
      <c r="D58" s="8" t="str">
        <f>"卢梦萍"</f>
        <v>卢梦萍</v>
      </c>
      <c r="E58" s="8" t="str">
        <f t="shared" si="3"/>
        <v>女</v>
      </c>
      <c r="F58" s="8" t="str">
        <f>"1996-11-27"</f>
        <v>1996-11-27</v>
      </c>
      <c r="G58" s="8"/>
    </row>
    <row r="59" spans="1:7" ht="33" customHeight="1">
      <c r="A59" s="8">
        <v>56</v>
      </c>
      <c r="B59" s="8" t="str">
        <f>"265420201016110341155"</f>
        <v>265420201016110341155</v>
      </c>
      <c r="C59" s="8" t="s">
        <v>13</v>
      </c>
      <c r="D59" s="8" t="str">
        <f>"唐桃丽"</f>
        <v>唐桃丽</v>
      </c>
      <c r="E59" s="8" t="str">
        <f t="shared" si="3"/>
        <v>女</v>
      </c>
      <c r="F59" s="8" t="str">
        <f>"1996-12-04"</f>
        <v>1996-12-04</v>
      </c>
      <c r="G59" s="8"/>
    </row>
    <row r="60" spans="1:7" ht="33" customHeight="1">
      <c r="A60" s="8">
        <v>57</v>
      </c>
      <c r="B60" s="8" t="str">
        <f>"265420201016112320156"</f>
        <v>265420201016112320156</v>
      </c>
      <c r="C60" s="8" t="s">
        <v>13</v>
      </c>
      <c r="D60" s="8" t="str">
        <f>"文秀珍"</f>
        <v>文秀珍</v>
      </c>
      <c r="E60" s="8" t="str">
        <f t="shared" si="3"/>
        <v>女</v>
      </c>
      <c r="F60" s="8" t="str">
        <f>"1997-04-16"</f>
        <v>1997-04-16</v>
      </c>
      <c r="G60" s="8"/>
    </row>
    <row r="61" spans="1:7" ht="33" customHeight="1">
      <c r="A61" s="8">
        <v>58</v>
      </c>
      <c r="B61" s="8" t="str">
        <f>"265420201016113221157"</f>
        <v>265420201016113221157</v>
      </c>
      <c r="C61" s="8" t="s">
        <v>13</v>
      </c>
      <c r="D61" s="8" t="str">
        <f>"袁晓女"</f>
        <v>袁晓女</v>
      </c>
      <c r="E61" s="8" t="str">
        <f t="shared" si="3"/>
        <v>女</v>
      </c>
      <c r="F61" s="8" t="str">
        <f>"1994-06-07"</f>
        <v>1994-06-07</v>
      </c>
      <c r="G61" s="8"/>
    </row>
    <row r="62" spans="1:7" ht="33" customHeight="1">
      <c r="A62" s="8">
        <v>59</v>
      </c>
      <c r="B62" s="8" t="str">
        <f>"265420201016154233160"</f>
        <v>265420201016154233160</v>
      </c>
      <c r="C62" s="8" t="s">
        <v>13</v>
      </c>
      <c r="D62" s="8" t="str">
        <f>"林丽红"</f>
        <v>林丽红</v>
      </c>
      <c r="E62" s="8" t="str">
        <f t="shared" si="3"/>
        <v>女</v>
      </c>
      <c r="F62" s="8" t="str">
        <f>"1998-03-05"</f>
        <v>1998-03-05</v>
      </c>
      <c r="G62" s="8"/>
    </row>
    <row r="63" spans="1:7" ht="33" customHeight="1">
      <c r="A63" s="8">
        <v>60</v>
      </c>
      <c r="B63" s="8" t="str">
        <f>"265420201016163456164"</f>
        <v>265420201016163456164</v>
      </c>
      <c r="C63" s="8" t="s">
        <v>13</v>
      </c>
      <c r="D63" s="8" t="str">
        <f>"刘许诺"</f>
        <v>刘许诺</v>
      </c>
      <c r="E63" s="8" t="str">
        <f t="shared" si="3"/>
        <v>女</v>
      </c>
      <c r="F63" s="8" t="str">
        <f>"1988-06-19"</f>
        <v>1988-06-19</v>
      </c>
      <c r="G63" s="8"/>
    </row>
    <row r="64" spans="1:7" ht="33" customHeight="1">
      <c r="A64" s="8">
        <v>61</v>
      </c>
      <c r="B64" s="8" t="str">
        <f>"265420201016204235172"</f>
        <v>265420201016204235172</v>
      </c>
      <c r="C64" s="8" t="s">
        <v>13</v>
      </c>
      <c r="D64" s="8" t="str">
        <f>"陈带坤"</f>
        <v>陈带坤</v>
      </c>
      <c r="E64" s="8" t="str">
        <f t="shared" si="3"/>
        <v>女</v>
      </c>
      <c r="F64" s="8" t="str">
        <f>"1997-08-16"</f>
        <v>1997-08-16</v>
      </c>
      <c r="G64" s="8"/>
    </row>
    <row r="65" spans="1:7" ht="33" customHeight="1">
      <c r="A65" s="8">
        <v>62</v>
      </c>
      <c r="B65" s="8" t="str">
        <f>"265420201016214249174"</f>
        <v>265420201016214249174</v>
      </c>
      <c r="C65" s="8" t="s">
        <v>13</v>
      </c>
      <c r="D65" s="8" t="str">
        <f>"郑雅悠"</f>
        <v>郑雅悠</v>
      </c>
      <c r="E65" s="8" t="str">
        <f t="shared" si="3"/>
        <v>女</v>
      </c>
      <c r="F65" s="8" t="str">
        <f>"1998-08-18"</f>
        <v>1998-08-18</v>
      </c>
      <c r="G65" s="8"/>
    </row>
    <row r="66" spans="1:7" ht="33" customHeight="1">
      <c r="A66" s="8">
        <v>63</v>
      </c>
      <c r="B66" s="8" t="str">
        <f>"265420201017094922182"</f>
        <v>265420201017094922182</v>
      </c>
      <c r="C66" s="8" t="s">
        <v>13</v>
      </c>
      <c r="D66" s="8" t="str">
        <f>"尹丽丹"</f>
        <v>尹丽丹</v>
      </c>
      <c r="E66" s="8" t="str">
        <f t="shared" si="3"/>
        <v>女</v>
      </c>
      <c r="F66" s="8" t="str">
        <f>"1996-11-14"</f>
        <v>1996-11-14</v>
      </c>
      <c r="G66" s="8"/>
    </row>
    <row r="67" spans="1:7" ht="33" customHeight="1">
      <c r="A67" s="8">
        <v>64</v>
      </c>
      <c r="B67" s="8" t="str">
        <f>"265420201017101829183"</f>
        <v>265420201017101829183</v>
      </c>
      <c r="C67" s="8" t="s">
        <v>13</v>
      </c>
      <c r="D67" s="8" t="str">
        <f>"黄优"</f>
        <v>黄优</v>
      </c>
      <c r="E67" s="8" t="str">
        <f t="shared" si="3"/>
        <v>女</v>
      </c>
      <c r="F67" s="8" t="str">
        <f>"1989-02-16"</f>
        <v>1989-02-16</v>
      </c>
      <c r="G67" s="8"/>
    </row>
    <row r="68" spans="1:7" ht="33" customHeight="1">
      <c r="A68" s="8">
        <v>65</v>
      </c>
      <c r="B68" s="8" t="str">
        <f>"265420201017112250187"</f>
        <v>265420201017112250187</v>
      </c>
      <c r="C68" s="8" t="s">
        <v>13</v>
      </c>
      <c r="D68" s="8" t="str">
        <f>"何爱花"</f>
        <v>何爱花</v>
      </c>
      <c r="E68" s="8" t="str">
        <f t="shared" si="3"/>
        <v>女</v>
      </c>
      <c r="F68" s="8" t="str">
        <f>"1995-06-07"</f>
        <v>1995-06-07</v>
      </c>
      <c r="G68" s="8"/>
    </row>
    <row r="69" spans="1:7" ht="33" customHeight="1">
      <c r="A69" s="8">
        <v>66</v>
      </c>
      <c r="B69" s="8" t="str">
        <f>"265420201017123027188"</f>
        <v>265420201017123027188</v>
      </c>
      <c r="C69" s="8" t="s">
        <v>13</v>
      </c>
      <c r="D69" s="8" t="str">
        <f>"王雅雨"</f>
        <v>王雅雨</v>
      </c>
      <c r="E69" s="8" t="str">
        <f t="shared" si="3"/>
        <v>女</v>
      </c>
      <c r="F69" s="8" t="str">
        <f>"1992-10-05"</f>
        <v>1992-10-05</v>
      </c>
      <c r="G69" s="8"/>
    </row>
    <row r="70" spans="1:7" ht="33" customHeight="1">
      <c r="A70" s="8">
        <v>67</v>
      </c>
      <c r="B70" s="8" t="str">
        <f>"265420201017154339192"</f>
        <v>265420201017154339192</v>
      </c>
      <c r="C70" s="8" t="s">
        <v>13</v>
      </c>
      <c r="D70" s="8" t="str">
        <f>"黄亚丽"</f>
        <v>黄亚丽</v>
      </c>
      <c r="E70" s="8" t="str">
        <f t="shared" si="3"/>
        <v>女</v>
      </c>
      <c r="F70" s="8" t="str">
        <f>"1988-03-23"</f>
        <v>1988-03-23</v>
      </c>
      <c r="G70" s="8"/>
    </row>
    <row r="71" spans="1:7" ht="33" customHeight="1">
      <c r="A71" s="8">
        <v>68</v>
      </c>
      <c r="B71" s="8" t="str">
        <f>"265420201017155634193"</f>
        <v>265420201017155634193</v>
      </c>
      <c r="C71" s="8" t="s">
        <v>13</v>
      </c>
      <c r="D71" s="8" t="str">
        <f>"张玉如"</f>
        <v>张玉如</v>
      </c>
      <c r="E71" s="8" t="str">
        <f t="shared" si="3"/>
        <v>女</v>
      </c>
      <c r="F71" s="8" t="str">
        <f>"1992-06-12"</f>
        <v>1992-06-12</v>
      </c>
      <c r="G71" s="8"/>
    </row>
    <row r="72" spans="1:7" ht="33" customHeight="1">
      <c r="A72" s="8">
        <v>69</v>
      </c>
      <c r="B72" s="8" t="str">
        <f>"265420201017170612196"</f>
        <v>265420201017170612196</v>
      </c>
      <c r="C72" s="8" t="s">
        <v>13</v>
      </c>
      <c r="D72" s="8" t="str">
        <f>"古裕琼"</f>
        <v>古裕琼</v>
      </c>
      <c r="E72" s="8" t="str">
        <f t="shared" si="3"/>
        <v>女</v>
      </c>
      <c r="F72" s="8" t="str">
        <f>"1995-06-04"</f>
        <v>1995-06-04</v>
      </c>
      <c r="G72" s="8"/>
    </row>
    <row r="73" spans="1:7" ht="33" customHeight="1">
      <c r="A73" s="8">
        <v>70</v>
      </c>
      <c r="B73" s="8" t="str">
        <f>"265420201017183806198"</f>
        <v>265420201017183806198</v>
      </c>
      <c r="C73" s="8" t="s">
        <v>13</v>
      </c>
      <c r="D73" s="8" t="str">
        <f>"吴利"</f>
        <v>吴利</v>
      </c>
      <c r="E73" s="8" t="str">
        <f t="shared" si="3"/>
        <v>女</v>
      </c>
      <c r="F73" s="8" t="str">
        <f>"1989-06-06"</f>
        <v>1989-06-06</v>
      </c>
      <c r="G73" s="8"/>
    </row>
    <row r="74" spans="1:7" ht="33" customHeight="1">
      <c r="A74" s="8">
        <v>71</v>
      </c>
      <c r="B74" s="8" t="str">
        <f>"265420201017212651202"</f>
        <v>265420201017212651202</v>
      </c>
      <c r="C74" s="8" t="s">
        <v>13</v>
      </c>
      <c r="D74" s="8" t="str">
        <f>"邢慧琳"</f>
        <v>邢慧琳</v>
      </c>
      <c r="E74" s="8" t="str">
        <f t="shared" si="3"/>
        <v>女</v>
      </c>
      <c r="F74" s="8" t="str">
        <f>"1998-07-24"</f>
        <v>1998-07-24</v>
      </c>
      <c r="G74" s="8"/>
    </row>
    <row r="75" spans="1:7" ht="33" customHeight="1">
      <c r="A75" s="8">
        <v>72</v>
      </c>
      <c r="B75" s="8" t="str">
        <f>"265420201017214224203"</f>
        <v>265420201017214224203</v>
      </c>
      <c r="C75" s="8" t="s">
        <v>13</v>
      </c>
      <c r="D75" s="8" t="str">
        <f>"李丹丹"</f>
        <v>李丹丹</v>
      </c>
      <c r="E75" s="8" t="str">
        <f t="shared" si="3"/>
        <v>女</v>
      </c>
      <c r="F75" s="8" t="str">
        <f>"1996-06-18"</f>
        <v>1996-06-18</v>
      </c>
      <c r="G75" s="8"/>
    </row>
    <row r="76" spans="1:7" ht="33" customHeight="1">
      <c r="A76" s="8">
        <v>73</v>
      </c>
      <c r="B76" s="8" t="str">
        <f>"265420201017224509205"</f>
        <v>265420201017224509205</v>
      </c>
      <c r="C76" s="8" t="s">
        <v>13</v>
      </c>
      <c r="D76" s="8" t="str">
        <f>"陈萍"</f>
        <v>陈萍</v>
      </c>
      <c r="E76" s="8" t="str">
        <f t="shared" si="3"/>
        <v>女</v>
      </c>
      <c r="F76" s="8" t="str">
        <f>"1995-11-05"</f>
        <v>1995-11-05</v>
      </c>
      <c r="G76" s="8"/>
    </row>
    <row r="77" spans="1:7" ht="33" customHeight="1">
      <c r="A77" s="8">
        <v>74</v>
      </c>
      <c r="B77" s="8" t="str">
        <f>"265420201018101404209"</f>
        <v>265420201018101404209</v>
      </c>
      <c r="C77" s="8" t="s">
        <v>13</v>
      </c>
      <c r="D77" s="8" t="str">
        <f>"陈光月"</f>
        <v>陈光月</v>
      </c>
      <c r="E77" s="8" t="str">
        <f>"女女"</f>
        <v>女女</v>
      </c>
      <c r="F77" s="8" t="str">
        <f>"1994-06-11"</f>
        <v>1994-06-11</v>
      </c>
      <c r="G77" s="8"/>
    </row>
    <row r="78" spans="1:7" ht="33" customHeight="1">
      <c r="A78" s="8">
        <v>75</v>
      </c>
      <c r="B78" s="8" t="str">
        <f>"265420201018102004211"</f>
        <v>265420201018102004211</v>
      </c>
      <c r="C78" s="8" t="s">
        <v>13</v>
      </c>
      <c r="D78" s="8" t="str">
        <f>"符丽园"</f>
        <v>符丽园</v>
      </c>
      <c r="E78" s="8" t="str">
        <f aca="true" t="shared" si="4" ref="E78:E87">"女"</f>
        <v>女</v>
      </c>
      <c r="F78" s="8" t="str">
        <f>"1994-04-25"</f>
        <v>1994-04-25</v>
      </c>
      <c r="G78" s="8"/>
    </row>
    <row r="79" spans="1:7" ht="33" customHeight="1">
      <c r="A79" s="8">
        <v>76</v>
      </c>
      <c r="B79" s="8" t="str">
        <f>"265420201018114104214"</f>
        <v>265420201018114104214</v>
      </c>
      <c r="C79" s="8" t="s">
        <v>13</v>
      </c>
      <c r="D79" s="8" t="str">
        <f>"洪帅"</f>
        <v>洪帅</v>
      </c>
      <c r="E79" s="8" t="str">
        <f t="shared" si="4"/>
        <v>女</v>
      </c>
      <c r="F79" s="8" t="str">
        <f>"1994-04-08"</f>
        <v>1994-04-08</v>
      </c>
      <c r="G79" s="8"/>
    </row>
    <row r="80" spans="1:7" ht="33" customHeight="1">
      <c r="A80" s="8">
        <v>77</v>
      </c>
      <c r="B80" s="8" t="str">
        <f>"265420201018164711220"</f>
        <v>265420201018164711220</v>
      </c>
      <c r="C80" s="8" t="s">
        <v>13</v>
      </c>
      <c r="D80" s="8" t="str">
        <f>"黄晓瑶"</f>
        <v>黄晓瑶</v>
      </c>
      <c r="E80" s="8" t="str">
        <f t="shared" si="4"/>
        <v>女</v>
      </c>
      <c r="F80" s="8" t="str">
        <f>"1992-08-07"</f>
        <v>1992-08-07</v>
      </c>
      <c r="G80" s="8"/>
    </row>
    <row r="81" spans="1:7" ht="33" customHeight="1">
      <c r="A81" s="8">
        <v>78</v>
      </c>
      <c r="B81" s="8" t="str">
        <f>"265420201018171553221"</f>
        <v>265420201018171553221</v>
      </c>
      <c r="C81" s="8" t="s">
        <v>13</v>
      </c>
      <c r="D81" s="8" t="str">
        <f>"羊金秀"</f>
        <v>羊金秀</v>
      </c>
      <c r="E81" s="8" t="str">
        <f t="shared" si="4"/>
        <v>女</v>
      </c>
      <c r="F81" s="8" t="str">
        <f>"2000-11-20"</f>
        <v>2000-11-20</v>
      </c>
      <c r="G81" s="8"/>
    </row>
    <row r="82" spans="1:7" ht="33" customHeight="1">
      <c r="A82" s="8">
        <v>79</v>
      </c>
      <c r="B82" s="8" t="str">
        <f>"265420201018193016224"</f>
        <v>265420201018193016224</v>
      </c>
      <c r="C82" s="8" t="s">
        <v>13</v>
      </c>
      <c r="D82" s="8" t="str">
        <f>"羊彩丽"</f>
        <v>羊彩丽</v>
      </c>
      <c r="E82" s="8" t="str">
        <f t="shared" si="4"/>
        <v>女</v>
      </c>
      <c r="F82" s="8" t="str">
        <f>"1996-12-18"</f>
        <v>1996-12-18</v>
      </c>
      <c r="G82" s="8"/>
    </row>
    <row r="83" spans="1:7" ht="33" customHeight="1">
      <c r="A83" s="8">
        <v>80</v>
      </c>
      <c r="B83" s="8" t="str">
        <f>"265420201018210045227"</f>
        <v>265420201018210045227</v>
      </c>
      <c r="C83" s="8" t="s">
        <v>13</v>
      </c>
      <c r="D83" s="8" t="str">
        <f>"王敏"</f>
        <v>王敏</v>
      </c>
      <c r="E83" s="8" t="str">
        <f t="shared" si="4"/>
        <v>女</v>
      </c>
      <c r="F83" s="8" t="str">
        <f>"1995-10-26"</f>
        <v>1995-10-26</v>
      </c>
      <c r="G83" s="8"/>
    </row>
    <row r="84" spans="1:7" ht="33" customHeight="1">
      <c r="A84" s="8">
        <v>81</v>
      </c>
      <c r="B84" s="8" t="str">
        <f>"265420201019081920232"</f>
        <v>265420201019081920232</v>
      </c>
      <c r="C84" s="8" t="s">
        <v>13</v>
      </c>
      <c r="D84" s="8" t="str">
        <f>"王佳微"</f>
        <v>王佳微</v>
      </c>
      <c r="E84" s="8" t="str">
        <f t="shared" si="4"/>
        <v>女</v>
      </c>
      <c r="F84" s="8" t="str">
        <f>"1988-08-11"</f>
        <v>1988-08-11</v>
      </c>
      <c r="G84" s="8"/>
    </row>
    <row r="85" spans="1:7" ht="33" customHeight="1">
      <c r="A85" s="8">
        <v>82</v>
      </c>
      <c r="B85" s="8" t="str">
        <f>"265420201019094706235"</f>
        <v>265420201019094706235</v>
      </c>
      <c r="C85" s="8" t="s">
        <v>13</v>
      </c>
      <c r="D85" s="8" t="str">
        <f>"史才米"</f>
        <v>史才米</v>
      </c>
      <c r="E85" s="8" t="str">
        <f t="shared" si="4"/>
        <v>女</v>
      </c>
      <c r="F85" s="8" t="str">
        <f>"1996-04-15"</f>
        <v>1996-04-15</v>
      </c>
      <c r="G85" s="8"/>
    </row>
    <row r="86" spans="1:7" ht="33" customHeight="1">
      <c r="A86" s="8">
        <v>83</v>
      </c>
      <c r="B86" s="8" t="str">
        <f>"265420201019110556240"</f>
        <v>265420201019110556240</v>
      </c>
      <c r="C86" s="8" t="s">
        <v>13</v>
      </c>
      <c r="D86" s="8" t="str">
        <f>"邢珍"</f>
        <v>邢珍</v>
      </c>
      <c r="E86" s="8" t="str">
        <f t="shared" si="4"/>
        <v>女</v>
      </c>
      <c r="F86" s="8" t="str">
        <f>"1997-01"</f>
        <v>1997-01</v>
      </c>
      <c r="G86" s="8"/>
    </row>
    <row r="87" spans="1:7" ht="33" customHeight="1">
      <c r="A87" s="8">
        <v>84</v>
      </c>
      <c r="B87" s="8" t="str">
        <f>"265420201019121132247"</f>
        <v>265420201019121132247</v>
      </c>
      <c r="C87" s="8" t="s">
        <v>13</v>
      </c>
      <c r="D87" s="8" t="str">
        <f>"赵明婷"</f>
        <v>赵明婷</v>
      </c>
      <c r="E87" s="8" t="str">
        <f t="shared" si="4"/>
        <v>女</v>
      </c>
      <c r="F87" s="8" t="str">
        <f>"1993-05-08"</f>
        <v>1993-05-08</v>
      </c>
      <c r="G87" s="8"/>
    </row>
    <row r="88" spans="1:7" ht="33" customHeight="1">
      <c r="A88" s="8">
        <v>85</v>
      </c>
      <c r="B88" s="8" t="str">
        <f>"265420201019160718256"</f>
        <v>265420201019160718256</v>
      </c>
      <c r="C88" s="8" t="s">
        <v>13</v>
      </c>
      <c r="D88" s="8" t="str">
        <f>"郭起航"</f>
        <v>郭起航</v>
      </c>
      <c r="E88" s="8" t="str">
        <f>"男"</f>
        <v>男</v>
      </c>
      <c r="F88" s="8" t="str">
        <f>"1999-02-15"</f>
        <v>1999-02-15</v>
      </c>
      <c r="G88" s="8"/>
    </row>
    <row r="89" spans="1:7" ht="33" customHeight="1">
      <c r="A89" s="8">
        <v>86</v>
      </c>
      <c r="B89" s="8" t="str">
        <f>"265420201019163307257"</f>
        <v>265420201019163307257</v>
      </c>
      <c r="C89" s="8" t="s">
        <v>13</v>
      </c>
      <c r="D89" s="8" t="str">
        <f>"曾美荣"</f>
        <v>曾美荣</v>
      </c>
      <c r="E89" s="8" t="str">
        <f aca="true" t="shared" si="5" ref="E89:E96">"女"</f>
        <v>女</v>
      </c>
      <c r="F89" s="8" t="str">
        <f>"1993-08-10"</f>
        <v>1993-08-10</v>
      </c>
      <c r="G89" s="8"/>
    </row>
    <row r="90" spans="1:7" ht="33" customHeight="1">
      <c r="A90" s="8">
        <v>87</v>
      </c>
      <c r="B90" s="8" t="str">
        <f>"265420201019172608263"</f>
        <v>265420201019172608263</v>
      </c>
      <c r="C90" s="8" t="s">
        <v>13</v>
      </c>
      <c r="D90" s="8" t="str">
        <f>"郑金伦"</f>
        <v>郑金伦</v>
      </c>
      <c r="E90" s="8" t="str">
        <f t="shared" si="5"/>
        <v>女</v>
      </c>
      <c r="F90" s="8" t="str">
        <f>"1999-02-25"</f>
        <v>1999-02-25</v>
      </c>
      <c r="G90" s="8"/>
    </row>
    <row r="91" spans="1:7" ht="33" customHeight="1">
      <c r="A91" s="8">
        <v>88</v>
      </c>
      <c r="B91" s="8" t="str">
        <f>"265420201019184954269"</f>
        <v>265420201019184954269</v>
      </c>
      <c r="C91" s="8" t="s">
        <v>13</v>
      </c>
      <c r="D91" s="8" t="str">
        <f>"陈火星"</f>
        <v>陈火星</v>
      </c>
      <c r="E91" s="8" t="str">
        <f t="shared" si="5"/>
        <v>女</v>
      </c>
      <c r="F91" s="8" t="str">
        <f>"1993-10-10"</f>
        <v>1993-10-10</v>
      </c>
      <c r="G91" s="8"/>
    </row>
    <row r="92" spans="1:7" ht="33" customHeight="1">
      <c r="A92" s="8">
        <v>89</v>
      </c>
      <c r="B92" s="8" t="str">
        <f>"265420201019191600270"</f>
        <v>265420201019191600270</v>
      </c>
      <c r="C92" s="8" t="s">
        <v>13</v>
      </c>
      <c r="D92" s="8" t="str">
        <f>"林才金"</f>
        <v>林才金</v>
      </c>
      <c r="E92" s="8" t="str">
        <f t="shared" si="5"/>
        <v>女</v>
      </c>
      <c r="F92" s="8" t="str">
        <f>"1991-10-13"</f>
        <v>1991-10-13</v>
      </c>
      <c r="G92" s="8"/>
    </row>
    <row r="93" spans="1:7" ht="33" customHeight="1">
      <c r="A93" s="8">
        <v>90</v>
      </c>
      <c r="B93" s="8" t="str">
        <f>"265420201019193552274"</f>
        <v>265420201019193552274</v>
      </c>
      <c r="C93" s="8" t="s">
        <v>13</v>
      </c>
      <c r="D93" s="8" t="str">
        <f>"黄晓贝"</f>
        <v>黄晓贝</v>
      </c>
      <c r="E93" s="8" t="str">
        <f t="shared" si="5"/>
        <v>女</v>
      </c>
      <c r="F93" s="8" t="str">
        <f>"1993-07-11"</f>
        <v>1993-07-11</v>
      </c>
      <c r="G93" s="8"/>
    </row>
    <row r="94" spans="1:7" ht="33" customHeight="1">
      <c r="A94" s="8">
        <v>91</v>
      </c>
      <c r="B94" s="8" t="str">
        <f>"265420201019194123275"</f>
        <v>265420201019194123275</v>
      </c>
      <c r="C94" s="8" t="s">
        <v>13</v>
      </c>
      <c r="D94" s="8" t="str">
        <f>"吴新美"</f>
        <v>吴新美</v>
      </c>
      <c r="E94" s="8" t="str">
        <f t="shared" si="5"/>
        <v>女</v>
      </c>
      <c r="F94" s="8" t="str">
        <f>"1986-05-13"</f>
        <v>1986-05-13</v>
      </c>
      <c r="G94" s="8"/>
    </row>
    <row r="95" spans="1:7" ht="33" customHeight="1">
      <c r="A95" s="8">
        <v>92</v>
      </c>
      <c r="B95" s="8" t="str">
        <f>"265420201019200820277"</f>
        <v>265420201019200820277</v>
      </c>
      <c r="C95" s="8" t="s">
        <v>13</v>
      </c>
      <c r="D95" s="8" t="str">
        <f>"刘翠玉"</f>
        <v>刘翠玉</v>
      </c>
      <c r="E95" s="8" t="str">
        <f t="shared" si="5"/>
        <v>女</v>
      </c>
      <c r="F95" s="8" t="str">
        <f>"1997-08-16"</f>
        <v>1997-08-16</v>
      </c>
      <c r="G95" s="8"/>
    </row>
    <row r="96" spans="1:7" ht="33" customHeight="1">
      <c r="A96" s="8">
        <v>93</v>
      </c>
      <c r="B96" s="8" t="str">
        <f>"265420201019213518285"</f>
        <v>265420201019213518285</v>
      </c>
      <c r="C96" s="8" t="s">
        <v>13</v>
      </c>
      <c r="D96" s="8" t="str">
        <f>"王虹媚"</f>
        <v>王虹媚</v>
      </c>
      <c r="E96" s="8" t="str">
        <f t="shared" si="5"/>
        <v>女</v>
      </c>
      <c r="F96" s="8" t="str">
        <f>"1997-03-05"</f>
        <v>1997-03-05</v>
      </c>
      <c r="G96" s="8"/>
    </row>
    <row r="97" spans="1:7" ht="33" customHeight="1">
      <c r="A97" s="8">
        <v>94</v>
      </c>
      <c r="B97" s="8" t="str">
        <f>"265420201020000327294"</f>
        <v>265420201020000327294</v>
      </c>
      <c r="C97" s="8" t="s">
        <v>13</v>
      </c>
      <c r="D97" s="8" t="str">
        <f>"唐子东"</f>
        <v>唐子东</v>
      </c>
      <c r="E97" s="8" t="str">
        <f>"男"</f>
        <v>男</v>
      </c>
      <c r="F97" s="8" t="str">
        <f>"1998-04-09"</f>
        <v>1998-04-09</v>
      </c>
      <c r="G97" s="8"/>
    </row>
    <row r="98" spans="1:7" ht="33" customHeight="1">
      <c r="A98" s="8">
        <v>95</v>
      </c>
      <c r="B98" s="8" t="str">
        <f>"265420201020011544295"</f>
        <v>265420201020011544295</v>
      </c>
      <c r="C98" s="8" t="s">
        <v>13</v>
      </c>
      <c r="D98" s="8" t="str">
        <f>"董美琪"</f>
        <v>董美琪</v>
      </c>
      <c r="E98" s="8" t="str">
        <f aca="true" t="shared" si="6" ref="E98:E107">"女"</f>
        <v>女</v>
      </c>
      <c r="F98" s="8" t="str">
        <f>"1996-06-15"</f>
        <v>1996-06-15</v>
      </c>
      <c r="G98" s="8"/>
    </row>
    <row r="99" spans="1:7" ht="33" customHeight="1">
      <c r="A99" s="8">
        <v>96</v>
      </c>
      <c r="B99" s="8" t="str">
        <f>"265420201020081438296"</f>
        <v>265420201020081438296</v>
      </c>
      <c r="C99" s="8" t="s">
        <v>13</v>
      </c>
      <c r="D99" s="8" t="str">
        <f>"符丽娜"</f>
        <v>符丽娜</v>
      </c>
      <c r="E99" s="8" t="str">
        <f t="shared" si="6"/>
        <v>女</v>
      </c>
      <c r="F99" s="8" t="str">
        <f>"1998-08-28"</f>
        <v>1998-08-28</v>
      </c>
      <c r="G99" s="8"/>
    </row>
    <row r="100" spans="1:7" ht="33" customHeight="1">
      <c r="A100" s="8">
        <v>97</v>
      </c>
      <c r="B100" s="8" t="str">
        <f>"265420201020100537302"</f>
        <v>265420201020100537302</v>
      </c>
      <c r="C100" s="8" t="s">
        <v>13</v>
      </c>
      <c r="D100" s="8" t="str">
        <f>"唐允桃"</f>
        <v>唐允桃</v>
      </c>
      <c r="E100" s="8" t="str">
        <f t="shared" si="6"/>
        <v>女</v>
      </c>
      <c r="F100" s="8" t="str">
        <f>"1999-05-26"</f>
        <v>1999-05-26</v>
      </c>
      <c r="G100" s="8"/>
    </row>
    <row r="101" spans="1:7" ht="33" customHeight="1">
      <c r="A101" s="8">
        <v>98</v>
      </c>
      <c r="B101" s="8" t="str">
        <f>"265420201020151716321"</f>
        <v>265420201020151716321</v>
      </c>
      <c r="C101" s="8" t="s">
        <v>13</v>
      </c>
      <c r="D101" s="8" t="str">
        <f>"蔡彩颖"</f>
        <v>蔡彩颖</v>
      </c>
      <c r="E101" s="8" t="str">
        <f t="shared" si="6"/>
        <v>女</v>
      </c>
      <c r="F101" s="8" t="str">
        <f>"1994-02-12"</f>
        <v>1994-02-12</v>
      </c>
      <c r="G101" s="8"/>
    </row>
    <row r="102" spans="1:7" ht="33" customHeight="1">
      <c r="A102" s="8">
        <v>99</v>
      </c>
      <c r="B102" s="8" t="str">
        <f>"265420201020154534326"</f>
        <v>265420201020154534326</v>
      </c>
      <c r="C102" s="8" t="s">
        <v>13</v>
      </c>
      <c r="D102" s="8" t="str">
        <f>"曾平红"</f>
        <v>曾平红</v>
      </c>
      <c r="E102" s="8" t="str">
        <f t="shared" si="6"/>
        <v>女</v>
      </c>
      <c r="F102" s="8" t="str">
        <f>"1994-11-17"</f>
        <v>1994-11-17</v>
      </c>
      <c r="G102" s="8"/>
    </row>
    <row r="103" spans="1:7" ht="33" customHeight="1">
      <c r="A103" s="8">
        <v>100</v>
      </c>
      <c r="B103" s="8" t="str">
        <f>"265420201020155302327"</f>
        <v>265420201020155302327</v>
      </c>
      <c r="C103" s="8" t="s">
        <v>13</v>
      </c>
      <c r="D103" s="8" t="str">
        <f>"林淑婷"</f>
        <v>林淑婷</v>
      </c>
      <c r="E103" s="8" t="str">
        <f t="shared" si="6"/>
        <v>女</v>
      </c>
      <c r="F103" s="8" t="str">
        <f>"1994-02-12"</f>
        <v>1994-02-12</v>
      </c>
      <c r="G103" s="8"/>
    </row>
    <row r="104" spans="1:7" ht="33" customHeight="1">
      <c r="A104" s="8">
        <v>101</v>
      </c>
      <c r="B104" s="8" t="str">
        <f>"26542020101412081231"</f>
        <v>26542020101412081231</v>
      </c>
      <c r="C104" s="8" t="s">
        <v>14</v>
      </c>
      <c r="D104" s="8" t="str">
        <f>"潘婷"</f>
        <v>潘婷</v>
      </c>
      <c r="E104" s="8" t="str">
        <f t="shared" si="6"/>
        <v>女</v>
      </c>
      <c r="F104" s="8" t="str">
        <f>"1990-09-21"</f>
        <v>1990-09-21</v>
      </c>
      <c r="G104" s="8"/>
    </row>
    <row r="105" spans="1:7" ht="33" customHeight="1">
      <c r="A105" s="8">
        <v>102</v>
      </c>
      <c r="B105" s="8" t="str">
        <f>"265420201018101520210"</f>
        <v>265420201018101520210</v>
      </c>
      <c r="C105" s="8" t="s">
        <v>14</v>
      </c>
      <c r="D105" s="8" t="str">
        <f>"韦丽娜"</f>
        <v>韦丽娜</v>
      </c>
      <c r="E105" s="8" t="str">
        <f t="shared" si="6"/>
        <v>女</v>
      </c>
      <c r="F105" s="8" t="str">
        <f>"1994-05-03"</f>
        <v>1994-05-03</v>
      </c>
      <c r="G105" s="8"/>
    </row>
    <row r="106" spans="1:7" ht="33" customHeight="1">
      <c r="A106" s="8">
        <v>103</v>
      </c>
      <c r="B106" s="8" t="str">
        <f>"265420201020145928316"</f>
        <v>265420201020145928316</v>
      </c>
      <c r="C106" s="8" t="s">
        <v>14</v>
      </c>
      <c r="D106" s="8" t="str">
        <f>"王长女"</f>
        <v>王长女</v>
      </c>
      <c r="E106" s="8" t="str">
        <f t="shared" si="6"/>
        <v>女</v>
      </c>
      <c r="F106" s="8" t="str">
        <f>"1999-01-18"</f>
        <v>1999-01-18</v>
      </c>
      <c r="G106" s="8"/>
    </row>
    <row r="107" spans="1:7" ht="33" customHeight="1">
      <c r="A107" s="8">
        <v>104</v>
      </c>
      <c r="B107" s="8" t="str">
        <f>"265420201015130338108"</f>
        <v>265420201015130338108</v>
      </c>
      <c r="C107" s="8" t="s">
        <v>15</v>
      </c>
      <c r="D107" s="8" t="str">
        <f>"董紫静"</f>
        <v>董紫静</v>
      </c>
      <c r="E107" s="8" t="str">
        <f t="shared" si="6"/>
        <v>女</v>
      </c>
      <c r="F107" s="8" t="str">
        <f>"1997-09-10"</f>
        <v>1997-09-10</v>
      </c>
      <c r="G107" s="8"/>
    </row>
    <row r="108" spans="1:7" ht="33" customHeight="1">
      <c r="A108" s="8">
        <v>105</v>
      </c>
      <c r="B108" s="8" t="str">
        <f>"2654202010140904434"</f>
        <v>2654202010140904434</v>
      </c>
      <c r="C108" s="8" t="s">
        <v>16</v>
      </c>
      <c r="D108" s="8" t="str">
        <f>"谢堂茂"</f>
        <v>谢堂茂</v>
      </c>
      <c r="E108" s="8" t="str">
        <f aca="true" t="shared" si="7" ref="E108:E110">"男"</f>
        <v>男</v>
      </c>
      <c r="F108" s="8" t="str">
        <f>"1997-06-30"</f>
        <v>1997-06-30</v>
      </c>
      <c r="G108" s="8"/>
    </row>
    <row r="109" spans="1:7" ht="33" customHeight="1">
      <c r="A109" s="8">
        <v>106</v>
      </c>
      <c r="B109" s="8" t="str">
        <f>"2654202010140907218"</f>
        <v>2654202010140907218</v>
      </c>
      <c r="C109" s="8" t="s">
        <v>16</v>
      </c>
      <c r="D109" s="8" t="str">
        <f>"胡凡"</f>
        <v>胡凡</v>
      </c>
      <c r="E109" s="8" t="str">
        <f t="shared" si="7"/>
        <v>男</v>
      </c>
      <c r="F109" s="8" t="str">
        <f>"1996-11-17"</f>
        <v>1996-11-17</v>
      </c>
      <c r="G109" s="8"/>
    </row>
    <row r="110" spans="1:7" ht="33" customHeight="1">
      <c r="A110" s="8">
        <v>107</v>
      </c>
      <c r="B110" s="8" t="str">
        <f>"26542020101411233628"</f>
        <v>26542020101411233628</v>
      </c>
      <c r="C110" s="8" t="s">
        <v>16</v>
      </c>
      <c r="D110" s="8" t="str">
        <f>"张健雄"</f>
        <v>张健雄</v>
      </c>
      <c r="E110" s="8" t="str">
        <f t="shared" si="7"/>
        <v>男</v>
      </c>
      <c r="F110" s="8" t="str">
        <f>"1993-03-18"</f>
        <v>1993-03-18</v>
      </c>
      <c r="G110" s="8"/>
    </row>
    <row r="111" spans="1:7" ht="33" customHeight="1">
      <c r="A111" s="8">
        <v>108</v>
      </c>
      <c r="B111" s="8" t="str">
        <f>"26542020101509091895"</f>
        <v>26542020101509091895</v>
      </c>
      <c r="C111" s="8" t="s">
        <v>16</v>
      </c>
      <c r="D111" s="8" t="str">
        <f>"黄晓杏"</f>
        <v>黄晓杏</v>
      </c>
      <c r="E111" s="8" t="str">
        <f aca="true" t="shared" si="8" ref="E111:E116">"女"</f>
        <v>女</v>
      </c>
      <c r="F111" s="8" t="str">
        <f>"1995-06-18"</f>
        <v>1995-06-18</v>
      </c>
      <c r="G111" s="8"/>
    </row>
    <row r="112" spans="1:7" ht="33" customHeight="1">
      <c r="A112" s="8">
        <v>109</v>
      </c>
      <c r="B112" s="8" t="str">
        <f>"265420201015101235101"</f>
        <v>265420201015101235101</v>
      </c>
      <c r="C112" s="8" t="s">
        <v>16</v>
      </c>
      <c r="D112" s="8" t="str">
        <f>"黄彩凤"</f>
        <v>黄彩凤</v>
      </c>
      <c r="E112" s="8" t="str">
        <f t="shared" si="8"/>
        <v>女</v>
      </c>
      <c r="F112" s="8" t="str">
        <f>"1994-04-22"</f>
        <v>1994-04-22</v>
      </c>
      <c r="G112" s="8"/>
    </row>
    <row r="113" spans="1:7" ht="33" customHeight="1">
      <c r="A113" s="8">
        <v>110</v>
      </c>
      <c r="B113" s="8" t="str">
        <f>"265420201015160109119"</f>
        <v>265420201015160109119</v>
      </c>
      <c r="C113" s="8" t="s">
        <v>16</v>
      </c>
      <c r="D113" s="8" t="str">
        <f>"罗雅珅"</f>
        <v>罗雅珅</v>
      </c>
      <c r="E113" s="8" t="str">
        <f t="shared" si="8"/>
        <v>女</v>
      </c>
      <c r="F113" s="8" t="str">
        <f>"1997-03-20"</f>
        <v>1997-03-20</v>
      </c>
      <c r="G113" s="8"/>
    </row>
    <row r="114" spans="1:7" ht="33" customHeight="1">
      <c r="A114" s="8">
        <v>111</v>
      </c>
      <c r="B114" s="8" t="str">
        <f>"265420201015211026135"</f>
        <v>265420201015211026135</v>
      </c>
      <c r="C114" s="8" t="s">
        <v>16</v>
      </c>
      <c r="D114" s="8" t="str">
        <f>"董飞情"</f>
        <v>董飞情</v>
      </c>
      <c r="E114" s="8" t="str">
        <f t="shared" si="8"/>
        <v>女</v>
      </c>
      <c r="F114" s="8" t="str">
        <f>"1995-11-08"</f>
        <v>1995-11-08</v>
      </c>
      <c r="G114" s="8"/>
    </row>
    <row r="115" spans="1:7" ht="33" customHeight="1">
      <c r="A115" s="8">
        <v>112</v>
      </c>
      <c r="B115" s="8" t="str">
        <f>"265420201016105933153"</f>
        <v>265420201016105933153</v>
      </c>
      <c r="C115" s="8" t="s">
        <v>16</v>
      </c>
      <c r="D115" s="8" t="str">
        <f>"李秀燕"</f>
        <v>李秀燕</v>
      </c>
      <c r="E115" s="8" t="str">
        <f t="shared" si="8"/>
        <v>女</v>
      </c>
      <c r="F115" s="8" t="str">
        <f>"1992-02-14"</f>
        <v>1992-02-14</v>
      </c>
      <c r="G115" s="8"/>
    </row>
    <row r="116" spans="1:7" ht="33" customHeight="1">
      <c r="A116" s="8">
        <v>113</v>
      </c>
      <c r="B116" s="8" t="str">
        <f>"265420201016110222154"</f>
        <v>265420201016110222154</v>
      </c>
      <c r="C116" s="8" t="s">
        <v>16</v>
      </c>
      <c r="D116" s="8" t="str">
        <f>"王呤"</f>
        <v>王呤</v>
      </c>
      <c r="E116" s="8" t="str">
        <f t="shared" si="8"/>
        <v>女</v>
      </c>
      <c r="F116" s="8" t="str">
        <f>"1995-04-07"</f>
        <v>1995-04-07</v>
      </c>
      <c r="G116" s="8"/>
    </row>
    <row r="117" spans="1:7" ht="33" customHeight="1">
      <c r="A117" s="8">
        <v>114</v>
      </c>
      <c r="B117" s="8" t="str">
        <f>"265420201019091440234"</f>
        <v>265420201019091440234</v>
      </c>
      <c r="C117" s="8" t="s">
        <v>16</v>
      </c>
      <c r="D117" s="8" t="str">
        <f>"赵会达"</f>
        <v>赵会达</v>
      </c>
      <c r="E117" s="8" t="str">
        <f>"男"</f>
        <v>男</v>
      </c>
      <c r="F117" s="8" t="str">
        <f>"1994-08-26"</f>
        <v>1994-08-26</v>
      </c>
      <c r="G117" s="8"/>
    </row>
    <row r="118" spans="1:7" ht="33" customHeight="1">
      <c r="A118" s="8">
        <v>115</v>
      </c>
      <c r="B118" s="8" t="str">
        <f>"265420201019112341243"</f>
        <v>265420201019112341243</v>
      </c>
      <c r="C118" s="8" t="s">
        <v>16</v>
      </c>
      <c r="D118" s="8" t="str">
        <f>"王佳佳"</f>
        <v>王佳佳</v>
      </c>
      <c r="E118" s="8" t="str">
        <f aca="true" t="shared" si="9" ref="E118:E120">"女"</f>
        <v>女</v>
      </c>
      <c r="F118" s="8" t="str">
        <f>"1996-10-01"</f>
        <v>1996-10-01</v>
      </c>
      <c r="G118" s="8"/>
    </row>
    <row r="119" spans="1:7" ht="33" customHeight="1">
      <c r="A119" s="8">
        <v>116</v>
      </c>
      <c r="B119" s="8" t="str">
        <f>"265420201019154946255"</f>
        <v>265420201019154946255</v>
      </c>
      <c r="C119" s="8" t="s">
        <v>16</v>
      </c>
      <c r="D119" s="8" t="str">
        <f>"符其绿"</f>
        <v>符其绿</v>
      </c>
      <c r="E119" s="8" t="str">
        <f t="shared" si="9"/>
        <v>女</v>
      </c>
      <c r="F119" s="8" t="str">
        <f>"1991-06-21"</f>
        <v>1991-06-21</v>
      </c>
      <c r="G119" s="8"/>
    </row>
    <row r="120" spans="1:7" ht="33" customHeight="1">
      <c r="A120" s="8">
        <v>117</v>
      </c>
      <c r="B120" s="8" t="str">
        <f>"265420201019193434273"</f>
        <v>265420201019193434273</v>
      </c>
      <c r="C120" s="8" t="s">
        <v>16</v>
      </c>
      <c r="D120" s="8" t="str">
        <f>"符开日"</f>
        <v>符开日</v>
      </c>
      <c r="E120" s="8" t="str">
        <f t="shared" si="9"/>
        <v>女</v>
      </c>
      <c r="F120" s="8" t="str">
        <f>"1996-11-25"</f>
        <v>1996-11-25</v>
      </c>
      <c r="G120" s="8"/>
    </row>
    <row r="121" spans="1:7" ht="33" customHeight="1">
      <c r="A121" s="8">
        <v>118</v>
      </c>
      <c r="B121" s="8" t="str">
        <f>"265420201019201301278"</f>
        <v>265420201019201301278</v>
      </c>
      <c r="C121" s="8" t="s">
        <v>16</v>
      </c>
      <c r="D121" s="8" t="str">
        <f>"符令昌"</f>
        <v>符令昌</v>
      </c>
      <c r="E121" s="8" t="str">
        <f aca="true" t="shared" si="10" ref="E121:E124">"男"</f>
        <v>男</v>
      </c>
      <c r="F121" s="8" t="str">
        <f>"1995-06-07"</f>
        <v>1995-06-07</v>
      </c>
      <c r="G121" s="8"/>
    </row>
    <row r="122" spans="1:7" ht="33" customHeight="1">
      <c r="A122" s="8">
        <v>119</v>
      </c>
      <c r="B122" s="8" t="str">
        <f>"265420201019203217280"</f>
        <v>265420201019203217280</v>
      </c>
      <c r="C122" s="8" t="s">
        <v>16</v>
      </c>
      <c r="D122" s="8" t="str">
        <f>"张毓笛"</f>
        <v>张毓笛</v>
      </c>
      <c r="E122" s="8" t="str">
        <f>"女"</f>
        <v>女</v>
      </c>
      <c r="F122" s="8" t="str">
        <f>"1993-12-29"</f>
        <v>1993-12-29</v>
      </c>
      <c r="G122" s="8"/>
    </row>
    <row r="123" spans="1:7" ht="33" customHeight="1">
      <c r="A123" s="8">
        <v>120</v>
      </c>
      <c r="B123" s="8" t="str">
        <f>"265420201019230311289"</f>
        <v>265420201019230311289</v>
      </c>
      <c r="C123" s="8" t="s">
        <v>16</v>
      </c>
      <c r="D123" s="8" t="str">
        <f>"曹秋龙"</f>
        <v>曹秋龙</v>
      </c>
      <c r="E123" s="8" t="str">
        <f t="shared" si="10"/>
        <v>男</v>
      </c>
      <c r="F123" s="8" t="str">
        <f>"1988-08-20"</f>
        <v>1988-08-20</v>
      </c>
      <c r="G123" s="8"/>
    </row>
    <row r="124" spans="1:7" ht="33" customHeight="1">
      <c r="A124" s="8">
        <v>121</v>
      </c>
      <c r="B124" s="8" t="str">
        <f>"265420201019231539291"</f>
        <v>265420201019231539291</v>
      </c>
      <c r="C124" s="8" t="s">
        <v>16</v>
      </c>
      <c r="D124" s="8" t="str">
        <f>"郝智宇"</f>
        <v>郝智宇</v>
      </c>
      <c r="E124" s="8" t="str">
        <f t="shared" si="10"/>
        <v>男</v>
      </c>
      <c r="F124" s="8" t="str">
        <f>"1998-10-27"</f>
        <v>1998-10-27</v>
      </c>
      <c r="G124" s="8"/>
    </row>
    <row r="125" spans="1:7" ht="33" customHeight="1">
      <c r="A125" s="8">
        <v>122</v>
      </c>
      <c r="B125" s="8" t="str">
        <f>"265420201020151650319"</f>
        <v>265420201020151650319</v>
      </c>
      <c r="C125" s="8" t="s">
        <v>16</v>
      </c>
      <c r="D125" s="8" t="str">
        <f>"方婧"</f>
        <v>方婧</v>
      </c>
      <c r="E125" s="8" t="str">
        <f>"女"</f>
        <v>女</v>
      </c>
      <c r="F125" s="8" t="str">
        <f>"1996-08-29"</f>
        <v>1996-08-29</v>
      </c>
      <c r="G125" s="8"/>
    </row>
    <row r="126" spans="1:7" ht="33" customHeight="1">
      <c r="A126" s="8">
        <v>123</v>
      </c>
      <c r="B126" s="8" t="str">
        <f>"2654202010140904103"</f>
        <v>2654202010140904103</v>
      </c>
      <c r="C126" s="8" t="s">
        <v>17</v>
      </c>
      <c r="D126" s="8" t="str">
        <f>"符运壮"</f>
        <v>符运壮</v>
      </c>
      <c r="E126" s="8" t="str">
        <f aca="true" t="shared" si="11" ref="E126:E128">"男"</f>
        <v>男</v>
      </c>
      <c r="F126" s="8" t="str">
        <f>"1994-02-20"</f>
        <v>1994-02-20</v>
      </c>
      <c r="G126" s="8"/>
    </row>
    <row r="127" spans="1:7" ht="33" customHeight="1">
      <c r="A127" s="8">
        <v>124</v>
      </c>
      <c r="B127" s="8" t="str">
        <f>"2654202010140905125"</f>
        <v>2654202010140905125</v>
      </c>
      <c r="C127" s="8" t="s">
        <v>17</v>
      </c>
      <c r="D127" s="8" t="str">
        <f>"李广峰"</f>
        <v>李广峰</v>
      </c>
      <c r="E127" s="8" t="str">
        <f t="shared" si="11"/>
        <v>男</v>
      </c>
      <c r="F127" s="8" t="str">
        <f>"1987-03-15"</f>
        <v>1987-03-15</v>
      </c>
      <c r="G127" s="8"/>
    </row>
    <row r="128" spans="1:7" ht="33" customHeight="1">
      <c r="A128" s="8">
        <v>125</v>
      </c>
      <c r="B128" s="8" t="str">
        <f>"26542020101410430017"</f>
        <v>26542020101410430017</v>
      </c>
      <c r="C128" s="8" t="s">
        <v>17</v>
      </c>
      <c r="D128" s="8" t="str">
        <f>"陈平治"</f>
        <v>陈平治</v>
      </c>
      <c r="E128" s="8" t="str">
        <f t="shared" si="11"/>
        <v>男</v>
      </c>
      <c r="F128" s="8" t="str">
        <f>"1998-01-24"</f>
        <v>1998-01-24</v>
      </c>
      <c r="G128" s="8"/>
    </row>
    <row r="129" spans="1:7" ht="33" customHeight="1">
      <c r="A129" s="8">
        <v>126</v>
      </c>
      <c r="B129" s="8" t="str">
        <f>"26542020101411075024"</f>
        <v>26542020101411075024</v>
      </c>
      <c r="C129" s="8" t="s">
        <v>17</v>
      </c>
      <c r="D129" s="8" t="str">
        <f>"董书惠"</f>
        <v>董书惠</v>
      </c>
      <c r="E129" s="8" t="str">
        <f aca="true" t="shared" si="12" ref="E129:E134">"女"</f>
        <v>女</v>
      </c>
      <c r="F129" s="8" t="str">
        <f>"1992-04-01"</f>
        <v>1992-04-01</v>
      </c>
      <c r="G129" s="8"/>
    </row>
    <row r="130" spans="1:7" ht="33" customHeight="1">
      <c r="A130" s="8">
        <v>127</v>
      </c>
      <c r="B130" s="8" t="str">
        <f>"26542020101411184627"</f>
        <v>26542020101411184627</v>
      </c>
      <c r="C130" s="8" t="s">
        <v>17</v>
      </c>
      <c r="D130" s="8" t="str">
        <f>"何彩菊"</f>
        <v>何彩菊</v>
      </c>
      <c r="E130" s="8" t="str">
        <f t="shared" si="12"/>
        <v>女</v>
      </c>
      <c r="F130" s="8" t="str">
        <f>"1993-10-01"</f>
        <v>1993-10-01</v>
      </c>
      <c r="G130" s="8"/>
    </row>
    <row r="131" spans="1:7" ht="33" customHeight="1">
      <c r="A131" s="8">
        <v>128</v>
      </c>
      <c r="B131" s="8" t="str">
        <f>"26542020101500061689"</f>
        <v>26542020101500061689</v>
      </c>
      <c r="C131" s="8" t="s">
        <v>17</v>
      </c>
      <c r="D131" s="8" t="str">
        <f>"曾翠玲"</f>
        <v>曾翠玲</v>
      </c>
      <c r="E131" s="8" t="str">
        <f t="shared" si="12"/>
        <v>女</v>
      </c>
      <c r="F131" s="8" t="str">
        <f>"1997-09-09"</f>
        <v>1997-09-09</v>
      </c>
      <c r="G131" s="8"/>
    </row>
    <row r="132" spans="1:7" ht="33" customHeight="1">
      <c r="A132" s="8">
        <v>129</v>
      </c>
      <c r="B132" s="8" t="str">
        <f>"265420201015102020103"</f>
        <v>265420201015102020103</v>
      </c>
      <c r="C132" s="8" t="s">
        <v>17</v>
      </c>
      <c r="D132" s="8" t="str">
        <f>"冼良晶"</f>
        <v>冼良晶</v>
      </c>
      <c r="E132" s="8" t="str">
        <f t="shared" si="12"/>
        <v>女</v>
      </c>
      <c r="F132" s="8" t="str">
        <f>"1997-12-16"</f>
        <v>1997-12-16</v>
      </c>
      <c r="G132" s="8"/>
    </row>
    <row r="133" spans="1:7" ht="33" customHeight="1">
      <c r="A133" s="8">
        <v>130</v>
      </c>
      <c r="B133" s="8" t="str">
        <f>"265420201015124736106"</f>
        <v>265420201015124736106</v>
      </c>
      <c r="C133" s="8" t="s">
        <v>17</v>
      </c>
      <c r="D133" s="8" t="str">
        <f>"何那玲"</f>
        <v>何那玲</v>
      </c>
      <c r="E133" s="8" t="str">
        <f t="shared" si="12"/>
        <v>女</v>
      </c>
      <c r="F133" s="8" t="str">
        <f>"1992-01-06"</f>
        <v>1992-01-06</v>
      </c>
      <c r="G133" s="8"/>
    </row>
    <row r="134" spans="1:7" ht="33" customHeight="1">
      <c r="A134" s="8">
        <v>131</v>
      </c>
      <c r="B134" s="8" t="str">
        <f>"265420201015152405116"</f>
        <v>265420201015152405116</v>
      </c>
      <c r="C134" s="8" t="s">
        <v>17</v>
      </c>
      <c r="D134" s="8" t="str">
        <f>"陈嫦"</f>
        <v>陈嫦</v>
      </c>
      <c r="E134" s="8" t="str">
        <f t="shared" si="12"/>
        <v>女</v>
      </c>
      <c r="F134" s="8" t="str">
        <f>"1992-08-26"</f>
        <v>1992-08-26</v>
      </c>
      <c r="G134" s="8"/>
    </row>
    <row r="135" spans="1:7" ht="33" customHeight="1">
      <c r="A135" s="8">
        <v>132</v>
      </c>
      <c r="B135" s="8" t="str">
        <f>"265420201015154807117"</f>
        <v>265420201015154807117</v>
      </c>
      <c r="C135" s="8" t="s">
        <v>17</v>
      </c>
      <c r="D135" s="8" t="str">
        <f>"邢益通"</f>
        <v>邢益通</v>
      </c>
      <c r="E135" s="8" t="str">
        <f>"男"</f>
        <v>男</v>
      </c>
      <c r="F135" s="8" t="str">
        <f>"1998-03-12"</f>
        <v>1998-03-12</v>
      </c>
      <c r="G135" s="8"/>
    </row>
    <row r="136" spans="1:7" ht="33" customHeight="1">
      <c r="A136" s="8">
        <v>133</v>
      </c>
      <c r="B136" s="8" t="str">
        <f>"265420201015190139129"</f>
        <v>265420201015190139129</v>
      </c>
      <c r="C136" s="8" t="s">
        <v>17</v>
      </c>
      <c r="D136" s="8" t="str">
        <f>"符梦雯"</f>
        <v>符梦雯</v>
      </c>
      <c r="E136" s="8" t="str">
        <f aca="true" t="shared" si="13" ref="E136:E139">"女"</f>
        <v>女</v>
      </c>
      <c r="F136" s="8" t="str">
        <f>"1997-11-10"</f>
        <v>1997-11-10</v>
      </c>
      <c r="G136" s="8"/>
    </row>
    <row r="137" spans="1:7" ht="33" customHeight="1">
      <c r="A137" s="8">
        <v>134</v>
      </c>
      <c r="B137" s="8" t="str">
        <f>"265420201016154150159"</f>
        <v>265420201016154150159</v>
      </c>
      <c r="C137" s="8" t="s">
        <v>17</v>
      </c>
      <c r="D137" s="8" t="str">
        <f>"吴淑梅"</f>
        <v>吴淑梅</v>
      </c>
      <c r="E137" s="8" t="str">
        <f t="shared" si="13"/>
        <v>女</v>
      </c>
      <c r="F137" s="8" t="str">
        <f>"1994-01-18"</f>
        <v>1994-01-18</v>
      </c>
      <c r="G137" s="8"/>
    </row>
    <row r="138" spans="1:7" ht="33" customHeight="1">
      <c r="A138" s="8">
        <v>135</v>
      </c>
      <c r="B138" s="8" t="str">
        <f>"265420201016175843169"</f>
        <v>265420201016175843169</v>
      </c>
      <c r="C138" s="8" t="s">
        <v>17</v>
      </c>
      <c r="D138" s="8" t="str">
        <f>"谢晓晶"</f>
        <v>谢晓晶</v>
      </c>
      <c r="E138" s="8" t="str">
        <f t="shared" si="13"/>
        <v>女</v>
      </c>
      <c r="F138" s="8" t="str">
        <f>"1999-09-20"</f>
        <v>1999-09-20</v>
      </c>
      <c r="G138" s="8"/>
    </row>
    <row r="139" spans="1:7" ht="33" customHeight="1">
      <c r="A139" s="8">
        <v>136</v>
      </c>
      <c r="B139" s="8" t="str">
        <f>"265420201017003454178"</f>
        <v>265420201017003454178</v>
      </c>
      <c r="C139" s="8" t="s">
        <v>17</v>
      </c>
      <c r="D139" s="8" t="str">
        <f>"张桂菊"</f>
        <v>张桂菊</v>
      </c>
      <c r="E139" s="8" t="str">
        <f t="shared" si="13"/>
        <v>女</v>
      </c>
      <c r="F139" s="8" t="str">
        <f>"1996-01-05"</f>
        <v>1996-01-05</v>
      </c>
      <c r="G139" s="8"/>
    </row>
    <row r="140" spans="1:7" ht="33" customHeight="1">
      <c r="A140" s="8">
        <v>137</v>
      </c>
      <c r="B140" s="8" t="str">
        <f>"265420201017145956190"</f>
        <v>265420201017145956190</v>
      </c>
      <c r="C140" s="8" t="s">
        <v>17</v>
      </c>
      <c r="D140" s="8" t="str">
        <f>"陈明强"</f>
        <v>陈明强</v>
      </c>
      <c r="E140" s="8" t="str">
        <f>"男"</f>
        <v>男</v>
      </c>
      <c r="F140" s="8" t="str">
        <f>"1994-10-16"</f>
        <v>1994-10-16</v>
      </c>
      <c r="G140" s="8"/>
    </row>
    <row r="141" spans="1:7" ht="33" customHeight="1">
      <c r="A141" s="8">
        <v>138</v>
      </c>
      <c r="B141" s="8" t="str">
        <f>"265420201017153245191"</f>
        <v>265420201017153245191</v>
      </c>
      <c r="C141" s="8" t="s">
        <v>17</v>
      </c>
      <c r="D141" s="8" t="str">
        <f>"刘文灵"</f>
        <v>刘文灵</v>
      </c>
      <c r="E141" s="8" t="str">
        <f aca="true" t="shared" si="14" ref="E141:E147">"女"</f>
        <v>女</v>
      </c>
      <c r="F141" s="8" t="str">
        <f>"1997-11-03"</f>
        <v>1997-11-03</v>
      </c>
      <c r="G141" s="8"/>
    </row>
    <row r="142" spans="1:7" ht="33" customHeight="1">
      <c r="A142" s="8">
        <v>139</v>
      </c>
      <c r="B142" s="8" t="str">
        <f>"265420201017160030194"</f>
        <v>265420201017160030194</v>
      </c>
      <c r="C142" s="8" t="s">
        <v>17</v>
      </c>
      <c r="D142" s="8" t="str">
        <f>"符惠珍"</f>
        <v>符惠珍</v>
      </c>
      <c r="E142" s="8" t="str">
        <f t="shared" si="14"/>
        <v>女</v>
      </c>
      <c r="F142" s="8" t="str">
        <f>"1993-08-15"</f>
        <v>1993-08-15</v>
      </c>
      <c r="G142" s="8"/>
    </row>
    <row r="143" spans="1:7" ht="33" customHeight="1">
      <c r="A143" s="8">
        <v>140</v>
      </c>
      <c r="B143" s="8" t="str">
        <f>"265420201017193352200"</f>
        <v>265420201017193352200</v>
      </c>
      <c r="C143" s="8" t="s">
        <v>17</v>
      </c>
      <c r="D143" s="8" t="str">
        <f>"符群青"</f>
        <v>符群青</v>
      </c>
      <c r="E143" s="8" t="str">
        <f t="shared" si="14"/>
        <v>女</v>
      </c>
      <c r="F143" s="8" t="str">
        <f>"1997-11-03"</f>
        <v>1997-11-03</v>
      </c>
      <c r="G143" s="8"/>
    </row>
    <row r="144" spans="1:7" ht="33" customHeight="1">
      <c r="A144" s="8">
        <v>141</v>
      </c>
      <c r="B144" s="8" t="str">
        <f>"265420201018112526212"</f>
        <v>265420201018112526212</v>
      </c>
      <c r="C144" s="8" t="s">
        <v>17</v>
      </c>
      <c r="D144" s="8" t="str">
        <f>"陈琼林"</f>
        <v>陈琼林</v>
      </c>
      <c r="E144" s="8" t="str">
        <f t="shared" si="14"/>
        <v>女</v>
      </c>
      <c r="F144" s="8" t="str">
        <f>"1996-08-10"</f>
        <v>1996-08-10</v>
      </c>
      <c r="G144" s="8"/>
    </row>
    <row r="145" spans="1:7" ht="33" customHeight="1">
      <c r="A145" s="8">
        <v>142</v>
      </c>
      <c r="B145" s="8" t="str">
        <f>"265420201018113658213"</f>
        <v>265420201018113658213</v>
      </c>
      <c r="C145" s="8" t="s">
        <v>17</v>
      </c>
      <c r="D145" s="8" t="str">
        <f>"林志婷"</f>
        <v>林志婷</v>
      </c>
      <c r="E145" s="8" t="str">
        <f t="shared" si="14"/>
        <v>女</v>
      </c>
      <c r="F145" s="8" t="str">
        <f>"1994-05-15"</f>
        <v>1994-05-15</v>
      </c>
      <c r="G145" s="8"/>
    </row>
    <row r="146" spans="1:7" ht="33" customHeight="1">
      <c r="A146" s="8">
        <v>143</v>
      </c>
      <c r="B146" s="8" t="str">
        <f>"265420201018122518216"</f>
        <v>265420201018122518216</v>
      </c>
      <c r="C146" s="8" t="s">
        <v>17</v>
      </c>
      <c r="D146" s="8" t="str">
        <f>"王冬利"</f>
        <v>王冬利</v>
      </c>
      <c r="E146" s="8" t="str">
        <f t="shared" si="14"/>
        <v>女</v>
      </c>
      <c r="F146" s="8" t="str">
        <f>"1992-09-24"</f>
        <v>1992-09-24</v>
      </c>
      <c r="G146" s="8"/>
    </row>
    <row r="147" spans="1:7" ht="33" customHeight="1">
      <c r="A147" s="8">
        <v>144</v>
      </c>
      <c r="B147" s="8" t="str">
        <f>"265420201018124552217"</f>
        <v>265420201018124552217</v>
      </c>
      <c r="C147" s="8" t="s">
        <v>17</v>
      </c>
      <c r="D147" s="8" t="str">
        <f>"邢青窈"</f>
        <v>邢青窈</v>
      </c>
      <c r="E147" s="8" t="str">
        <f t="shared" si="14"/>
        <v>女</v>
      </c>
      <c r="F147" s="8" t="str">
        <f>"1998-04-03"</f>
        <v>1998-04-03</v>
      </c>
      <c r="G147" s="8"/>
    </row>
    <row r="148" spans="1:7" ht="33" customHeight="1">
      <c r="A148" s="8">
        <v>145</v>
      </c>
      <c r="B148" s="8" t="str">
        <f>"265420201018153324218"</f>
        <v>265420201018153324218</v>
      </c>
      <c r="C148" s="8" t="s">
        <v>17</v>
      </c>
      <c r="D148" s="8" t="str">
        <f>"谢邦强"</f>
        <v>谢邦强</v>
      </c>
      <c r="E148" s="8" t="str">
        <f>"男"</f>
        <v>男</v>
      </c>
      <c r="F148" s="8" t="str">
        <f>"1998-09-24"</f>
        <v>1998-09-24</v>
      </c>
      <c r="G148" s="8"/>
    </row>
    <row r="149" spans="1:7" ht="33" customHeight="1">
      <c r="A149" s="8">
        <v>146</v>
      </c>
      <c r="B149" s="8" t="str">
        <f>"265420201019100907236"</f>
        <v>265420201019100907236</v>
      </c>
      <c r="C149" s="8" t="s">
        <v>17</v>
      </c>
      <c r="D149" s="8" t="str">
        <f>"王曦泽"</f>
        <v>王曦泽</v>
      </c>
      <c r="E149" s="8" t="str">
        <f aca="true" t="shared" si="15" ref="E149:E155">"女"</f>
        <v>女</v>
      </c>
      <c r="F149" s="8" t="str">
        <f>"1994-10-31"</f>
        <v>1994-10-31</v>
      </c>
      <c r="G149" s="8"/>
    </row>
    <row r="150" spans="1:7" ht="33" customHeight="1">
      <c r="A150" s="8">
        <v>147</v>
      </c>
      <c r="B150" s="8" t="str">
        <f>"265420201019104825239"</f>
        <v>265420201019104825239</v>
      </c>
      <c r="C150" s="8" t="s">
        <v>17</v>
      </c>
      <c r="D150" s="8" t="str">
        <f>"陈小应"</f>
        <v>陈小应</v>
      </c>
      <c r="E150" s="8" t="str">
        <f t="shared" si="15"/>
        <v>女</v>
      </c>
      <c r="F150" s="8" t="str">
        <f>"1998-12-24"</f>
        <v>1998-12-24</v>
      </c>
      <c r="G150" s="8"/>
    </row>
    <row r="151" spans="1:7" ht="33" customHeight="1">
      <c r="A151" s="8">
        <v>148</v>
      </c>
      <c r="B151" s="8" t="str">
        <f>"265420201019163728259"</f>
        <v>265420201019163728259</v>
      </c>
      <c r="C151" s="8" t="s">
        <v>17</v>
      </c>
      <c r="D151" s="8" t="str">
        <f>"吴婉桃"</f>
        <v>吴婉桃</v>
      </c>
      <c r="E151" s="8" t="str">
        <f t="shared" si="15"/>
        <v>女</v>
      </c>
      <c r="F151" s="8" t="str">
        <f>"1998-10-26"</f>
        <v>1998-10-26</v>
      </c>
      <c r="G151" s="8"/>
    </row>
    <row r="152" spans="1:7" ht="33" customHeight="1">
      <c r="A152" s="8">
        <v>149</v>
      </c>
      <c r="B152" s="8" t="str">
        <f>"265420201019180201266"</f>
        <v>265420201019180201266</v>
      </c>
      <c r="C152" s="8" t="s">
        <v>17</v>
      </c>
      <c r="D152" s="8" t="str">
        <f>"郑学妍"</f>
        <v>郑学妍</v>
      </c>
      <c r="E152" s="8" t="str">
        <f t="shared" si="15"/>
        <v>女</v>
      </c>
      <c r="F152" s="8" t="str">
        <f>"1997-02-10"</f>
        <v>1997-02-10</v>
      </c>
      <c r="G152" s="8"/>
    </row>
    <row r="153" spans="1:7" ht="33" customHeight="1">
      <c r="A153" s="8">
        <v>150</v>
      </c>
      <c r="B153" s="8" t="str">
        <f>"265420201019234446293"</f>
        <v>265420201019234446293</v>
      </c>
      <c r="C153" s="8" t="s">
        <v>17</v>
      </c>
      <c r="D153" s="8" t="str">
        <f>"陈颖莹"</f>
        <v>陈颖莹</v>
      </c>
      <c r="E153" s="8" t="str">
        <f t="shared" si="15"/>
        <v>女</v>
      </c>
      <c r="F153" s="8" t="str">
        <f>"1996-11-25"</f>
        <v>1996-11-25</v>
      </c>
      <c r="G153" s="8"/>
    </row>
    <row r="154" spans="1:7" ht="33" customHeight="1">
      <c r="A154" s="8">
        <v>151</v>
      </c>
      <c r="B154" s="8" t="str">
        <f>"265420201020155916329"</f>
        <v>265420201020155916329</v>
      </c>
      <c r="C154" s="8" t="s">
        <v>17</v>
      </c>
      <c r="D154" s="8" t="str">
        <f>"陈娟"</f>
        <v>陈娟</v>
      </c>
      <c r="E154" s="8" t="str">
        <f t="shared" si="15"/>
        <v>女</v>
      </c>
      <c r="F154" s="8" t="str">
        <f>"1995-09-02"</f>
        <v>1995-09-02</v>
      </c>
      <c r="G154" s="8"/>
    </row>
    <row r="155" spans="1:7" ht="33" customHeight="1">
      <c r="A155" s="8">
        <v>152</v>
      </c>
      <c r="B155" s="8" t="str">
        <f>"265420201020161927332"</f>
        <v>265420201020161927332</v>
      </c>
      <c r="C155" s="8" t="s">
        <v>17</v>
      </c>
      <c r="D155" s="8" t="str">
        <f>"李紫菱"</f>
        <v>李紫菱</v>
      </c>
      <c r="E155" s="8" t="str">
        <f t="shared" si="15"/>
        <v>女</v>
      </c>
      <c r="F155" s="8" t="str">
        <f>"1998-10-12"</f>
        <v>1998-10-12</v>
      </c>
      <c r="G155" s="8"/>
    </row>
    <row r="156" spans="1:7" ht="33" customHeight="1">
      <c r="A156" s="8">
        <v>153</v>
      </c>
      <c r="B156" s="8" t="str">
        <f>"26542020101411104425"</f>
        <v>26542020101411104425</v>
      </c>
      <c r="C156" s="8" t="s">
        <v>18</v>
      </c>
      <c r="D156" s="8" t="str">
        <f>"梁庆碧"</f>
        <v>梁庆碧</v>
      </c>
      <c r="E156" s="8" t="str">
        <f aca="true" t="shared" si="16" ref="E156:E161">"男"</f>
        <v>男</v>
      </c>
      <c r="F156" s="8" t="str">
        <f>"1995-12-21"</f>
        <v>1995-12-21</v>
      </c>
      <c r="G156" s="8"/>
    </row>
    <row r="157" spans="1:7" ht="33" customHeight="1">
      <c r="A157" s="8">
        <v>154</v>
      </c>
      <c r="B157" s="8" t="str">
        <f>"265420201015122412105"</f>
        <v>265420201015122412105</v>
      </c>
      <c r="C157" s="8" t="s">
        <v>18</v>
      </c>
      <c r="D157" s="8" t="str">
        <f>"吴苗"</f>
        <v>吴苗</v>
      </c>
      <c r="E157" s="8" t="str">
        <f aca="true" t="shared" si="17" ref="E157:E163">"女"</f>
        <v>女</v>
      </c>
      <c r="F157" s="8" t="str">
        <f>"1996-10-10"</f>
        <v>1996-10-10</v>
      </c>
      <c r="G157" s="8"/>
    </row>
    <row r="158" spans="1:7" ht="33" customHeight="1">
      <c r="A158" s="8">
        <v>155</v>
      </c>
      <c r="B158" s="8" t="str">
        <f>"265420201015143911112"</f>
        <v>265420201015143911112</v>
      </c>
      <c r="C158" s="8" t="s">
        <v>18</v>
      </c>
      <c r="D158" s="8" t="str">
        <f>"黄健培"</f>
        <v>黄健培</v>
      </c>
      <c r="E158" s="8" t="str">
        <f t="shared" si="16"/>
        <v>男</v>
      </c>
      <c r="F158" s="8" t="str">
        <f>"1992-03-05"</f>
        <v>1992-03-05</v>
      </c>
      <c r="G158" s="8"/>
    </row>
    <row r="159" spans="1:7" ht="33" customHeight="1">
      <c r="A159" s="8">
        <v>156</v>
      </c>
      <c r="B159" s="8" t="str">
        <f>"265420201015170925123"</f>
        <v>265420201015170925123</v>
      </c>
      <c r="C159" s="8" t="s">
        <v>18</v>
      </c>
      <c r="D159" s="8" t="str">
        <f>"李雪"</f>
        <v>李雪</v>
      </c>
      <c r="E159" s="8" t="str">
        <f t="shared" si="17"/>
        <v>女</v>
      </c>
      <c r="F159" s="8" t="str">
        <f>"1996-11-19"</f>
        <v>1996-11-19</v>
      </c>
      <c r="G159" s="8"/>
    </row>
    <row r="160" spans="1:7" ht="33" customHeight="1">
      <c r="A160" s="8">
        <v>157</v>
      </c>
      <c r="B160" s="8" t="str">
        <f>"265420201016172108167"</f>
        <v>265420201016172108167</v>
      </c>
      <c r="C160" s="8" t="s">
        <v>18</v>
      </c>
      <c r="D160" s="8" t="str">
        <f>"陈文智"</f>
        <v>陈文智</v>
      </c>
      <c r="E160" s="8" t="str">
        <f t="shared" si="16"/>
        <v>男</v>
      </c>
      <c r="F160" s="8" t="str">
        <f>"1995-08-15"</f>
        <v>1995-08-15</v>
      </c>
      <c r="G160" s="8"/>
    </row>
    <row r="161" spans="1:7" ht="33" customHeight="1">
      <c r="A161" s="8">
        <v>158</v>
      </c>
      <c r="B161" s="8" t="str">
        <f>"265420201019083815233"</f>
        <v>265420201019083815233</v>
      </c>
      <c r="C161" s="8" t="s">
        <v>18</v>
      </c>
      <c r="D161" s="8" t="str">
        <f>"罗雷"</f>
        <v>罗雷</v>
      </c>
      <c r="E161" s="8" t="str">
        <f t="shared" si="16"/>
        <v>男</v>
      </c>
      <c r="F161" s="8" t="str">
        <f>"1991-12-10"</f>
        <v>1991-12-10</v>
      </c>
      <c r="G161" s="8"/>
    </row>
    <row r="162" spans="1:7" ht="33" customHeight="1">
      <c r="A162" s="8">
        <v>159</v>
      </c>
      <c r="B162" s="8" t="str">
        <f>"265420201019100912237"</f>
        <v>265420201019100912237</v>
      </c>
      <c r="C162" s="8" t="s">
        <v>18</v>
      </c>
      <c r="D162" s="8" t="str">
        <f>"赵美清"</f>
        <v>赵美清</v>
      </c>
      <c r="E162" s="8" t="str">
        <f t="shared" si="17"/>
        <v>女</v>
      </c>
      <c r="F162" s="8" t="str">
        <f>"1993-08-26"</f>
        <v>1993-08-26</v>
      </c>
      <c r="G162" s="8"/>
    </row>
    <row r="163" spans="1:7" ht="33" customHeight="1">
      <c r="A163" s="8">
        <v>160</v>
      </c>
      <c r="B163" s="8" t="str">
        <f>"265420201019163456258"</f>
        <v>265420201019163456258</v>
      </c>
      <c r="C163" s="8" t="s">
        <v>18</v>
      </c>
      <c r="D163" s="8" t="str">
        <f>"唐晓媛"</f>
        <v>唐晓媛</v>
      </c>
      <c r="E163" s="8" t="str">
        <f t="shared" si="17"/>
        <v>女</v>
      </c>
      <c r="F163" s="8" t="str">
        <f>"1993-05-07"</f>
        <v>1993-05-07</v>
      </c>
      <c r="G163" s="8"/>
    </row>
    <row r="164" spans="1:7" ht="33" customHeight="1">
      <c r="A164" s="8">
        <v>161</v>
      </c>
      <c r="B164" s="8" t="str">
        <f>"265420201019165921261"</f>
        <v>265420201019165921261</v>
      </c>
      <c r="C164" s="8" t="s">
        <v>18</v>
      </c>
      <c r="D164" s="8" t="str">
        <f>"包宝晖"</f>
        <v>包宝晖</v>
      </c>
      <c r="E164" s="8" t="str">
        <f aca="true" t="shared" si="18" ref="E164:E170">"男"</f>
        <v>男</v>
      </c>
      <c r="F164" s="8" t="str">
        <f>"1996-10-20"</f>
        <v>1996-10-20</v>
      </c>
      <c r="G164" s="8"/>
    </row>
    <row r="165" spans="1:7" ht="33" customHeight="1">
      <c r="A165" s="8">
        <v>162</v>
      </c>
      <c r="B165" s="8" t="str">
        <f>"265420201019174721265"</f>
        <v>265420201019174721265</v>
      </c>
      <c r="C165" s="8" t="s">
        <v>18</v>
      </c>
      <c r="D165" s="8" t="str">
        <f>"李科迁"</f>
        <v>李科迁</v>
      </c>
      <c r="E165" s="8" t="str">
        <f aca="true" t="shared" si="19" ref="E165:E167">"女"</f>
        <v>女</v>
      </c>
      <c r="F165" s="8" t="str">
        <f>"1996-07-06"</f>
        <v>1996-07-06</v>
      </c>
      <c r="G165" s="8"/>
    </row>
    <row r="166" spans="1:7" ht="33" customHeight="1">
      <c r="A166" s="8">
        <v>163</v>
      </c>
      <c r="B166" s="8" t="str">
        <f>"26542020101409311411"</f>
        <v>26542020101409311411</v>
      </c>
      <c r="C166" s="8" t="s">
        <v>19</v>
      </c>
      <c r="D166" s="8" t="str">
        <f>"单丹"</f>
        <v>单丹</v>
      </c>
      <c r="E166" s="8" t="str">
        <f t="shared" si="19"/>
        <v>女</v>
      </c>
      <c r="F166" s="8" t="str">
        <f>"1997-01-05"</f>
        <v>1997-01-05</v>
      </c>
      <c r="G166" s="8"/>
    </row>
    <row r="167" spans="1:7" ht="33" customHeight="1">
      <c r="A167" s="8">
        <v>164</v>
      </c>
      <c r="B167" s="8" t="str">
        <f>"26542020101416443953"</f>
        <v>26542020101416443953</v>
      </c>
      <c r="C167" s="8" t="s">
        <v>19</v>
      </c>
      <c r="D167" s="8" t="str">
        <f>"李丽"</f>
        <v>李丽</v>
      </c>
      <c r="E167" s="8" t="str">
        <f t="shared" si="19"/>
        <v>女</v>
      </c>
      <c r="F167" s="8" t="str">
        <f>"1998-12-07"</f>
        <v>1998-12-07</v>
      </c>
      <c r="G167" s="8"/>
    </row>
    <row r="168" spans="1:7" ht="33" customHeight="1">
      <c r="A168" s="8">
        <v>165</v>
      </c>
      <c r="B168" s="8" t="str">
        <f>"26542020101416545155"</f>
        <v>26542020101416545155</v>
      </c>
      <c r="C168" s="8" t="s">
        <v>19</v>
      </c>
      <c r="D168" s="8" t="str">
        <f>"叶荣盛"</f>
        <v>叶荣盛</v>
      </c>
      <c r="E168" s="8" t="str">
        <f t="shared" si="18"/>
        <v>男</v>
      </c>
      <c r="F168" s="8" t="str">
        <f>"1988-11-01"</f>
        <v>1988-11-01</v>
      </c>
      <c r="G168" s="8"/>
    </row>
    <row r="169" spans="1:7" ht="33" customHeight="1">
      <c r="A169" s="8">
        <v>166</v>
      </c>
      <c r="B169" s="8" t="str">
        <f>"26542020101417024258"</f>
        <v>26542020101417024258</v>
      </c>
      <c r="C169" s="8" t="s">
        <v>19</v>
      </c>
      <c r="D169" s="8" t="str">
        <f>"贾鸿瑞"</f>
        <v>贾鸿瑞</v>
      </c>
      <c r="E169" s="8" t="str">
        <f t="shared" si="18"/>
        <v>男</v>
      </c>
      <c r="F169" s="8" t="str">
        <f>"1995-07-03"</f>
        <v>1995-07-03</v>
      </c>
      <c r="G169" s="8"/>
    </row>
    <row r="170" spans="1:7" ht="33" customHeight="1">
      <c r="A170" s="8">
        <v>167</v>
      </c>
      <c r="B170" s="8" t="str">
        <f>"26542020101418285665"</f>
        <v>26542020101418285665</v>
      </c>
      <c r="C170" s="8" t="s">
        <v>19</v>
      </c>
      <c r="D170" s="8" t="str">
        <f>"林振宇"</f>
        <v>林振宇</v>
      </c>
      <c r="E170" s="8" t="str">
        <f t="shared" si="18"/>
        <v>男</v>
      </c>
      <c r="F170" s="8" t="str">
        <f>"1994-01-18"</f>
        <v>1994-01-18</v>
      </c>
      <c r="G170" s="8"/>
    </row>
    <row r="171" spans="1:7" ht="33" customHeight="1">
      <c r="A171" s="8">
        <v>168</v>
      </c>
      <c r="B171" s="8" t="str">
        <f>"26542020101418411566"</f>
        <v>26542020101418411566</v>
      </c>
      <c r="C171" s="8" t="s">
        <v>19</v>
      </c>
      <c r="D171" s="8" t="str">
        <f>"孙菀"</f>
        <v>孙菀</v>
      </c>
      <c r="E171" s="8" t="str">
        <f aca="true" t="shared" si="20" ref="E171:E174">"女"</f>
        <v>女</v>
      </c>
      <c r="F171" s="8" t="str">
        <f>"1997-03-03"</f>
        <v>1997-03-03</v>
      </c>
      <c r="G171" s="8"/>
    </row>
    <row r="172" spans="1:7" ht="33" customHeight="1">
      <c r="A172" s="8">
        <v>169</v>
      </c>
      <c r="B172" s="8" t="str">
        <f>"26542020101419462174"</f>
        <v>26542020101419462174</v>
      </c>
      <c r="C172" s="8" t="s">
        <v>19</v>
      </c>
      <c r="D172" s="8" t="str">
        <f>"连珈敏"</f>
        <v>连珈敏</v>
      </c>
      <c r="E172" s="8" t="str">
        <f t="shared" si="20"/>
        <v>女</v>
      </c>
      <c r="F172" s="8" t="str">
        <f>"1995-08-06"</f>
        <v>1995-08-06</v>
      </c>
      <c r="G172" s="8"/>
    </row>
    <row r="173" spans="1:7" ht="33" customHeight="1">
      <c r="A173" s="8">
        <v>170</v>
      </c>
      <c r="B173" s="8" t="str">
        <f>"26542020101423234486"</f>
        <v>26542020101423234486</v>
      </c>
      <c r="C173" s="8" t="s">
        <v>19</v>
      </c>
      <c r="D173" s="8" t="str">
        <f>"林元祥"</f>
        <v>林元祥</v>
      </c>
      <c r="E173" s="8" t="str">
        <f t="shared" si="20"/>
        <v>女</v>
      </c>
      <c r="F173" s="8" t="str">
        <f>"1991-11-16"</f>
        <v>1991-11-16</v>
      </c>
      <c r="G173" s="8"/>
    </row>
    <row r="174" spans="1:7" ht="33" customHeight="1">
      <c r="A174" s="8">
        <v>171</v>
      </c>
      <c r="B174" s="8" t="str">
        <f>"26542020101508350093"</f>
        <v>26542020101508350093</v>
      </c>
      <c r="C174" s="8" t="s">
        <v>19</v>
      </c>
      <c r="D174" s="8" t="str">
        <f>"周芬"</f>
        <v>周芬</v>
      </c>
      <c r="E174" s="8" t="str">
        <f t="shared" si="20"/>
        <v>女</v>
      </c>
      <c r="F174" s="8" t="str">
        <f>"1993-11-08"</f>
        <v>1993-11-08</v>
      </c>
      <c r="G174" s="8"/>
    </row>
    <row r="175" spans="1:7" ht="33" customHeight="1">
      <c r="A175" s="8">
        <v>172</v>
      </c>
      <c r="B175" s="8" t="str">
        <f>"26542020101509150096"</f>
        <v>26542020101509150096</v>
      </c>
      <c r="C175" s="8" t="s">
        <v>19</v>
      </c>
      <c r="D175" s="8" t="str">
        <f>"莫壮勉"</f>
        <v>莫壮勉</v>
      </c>
      <c r="E175" s="8" t="str">
        <f aca="true" t="shared" si="21" ref="E175:E179">"男"</f>
        <v>男</v>
      </c>
      <c r="F175" s="8" t="str">
        <f>"1985-05-22"</f>
        <v>1985-05-22</v>
      </c>
      <c r="G175" s="8"/>
    </row>
    <row r="176" spans="1:7" ht="33" customHeight="1">
      <c r="A176" s="8">
        <v>173</v>
      </c>
      <c r="B176" s="8" t="str">
        <f>"265420201015152241115"</f>
        <v>265420201015152241115</v>
      </c>
      <c r="C176" s="8" t="s">
        <v>19</v>
      </c>
      <c r="D176" s="8" t="str">
        <f>"符为健"</f>
        <v>符为健</v>
      </c>
      <c r="E176" s="8" t="str">
        <f t="shared" si="21"/>
        <v>男</v>
      </c>
      <c r="F176" s="8" t="str">
        <f>"1996-12-28"</f>
        <v>1996-12-28</v>
      </c>
      <c r="G176" s="8"/>
    </row>
    <row r="177" spans="1:7" ht="33" customHeight="1">
      <c r="A177" s="8">
        <v>174</v>
      </c>
      <c r="B177" s="8" t="str">
        <f>"265420201015155735118"</f>
        <v>265420201015155735118</v>
      </c>
      <c r="C177" s="8" t="s">
        <v>19</v>
      </c>
      <c r="D177" s="8" t="str">
        <f>"莫开惠"</f>
        <v>莫开惠</v>
      </c>
      <c r="E177" s="8" t="str">
        <f aca="true" t="shared" si="22" ref="E177:E183">"女"</f>
        <v>女</v>
      </c>
      <c r="F177" s="8" t="str">
        <f>"1998-05-09"</f>
        <v>1998-05-09</v>
      </c>
      <c r="G177" s="8"/>
    </row>
    <row r="178" spans="1:7" ht="33" customHeight="1">
      <c r="A178" s="8">
        <v>175</v>
      </c>
      <c r="B178" s="8" t="str">
        <f>"265420201015165914122"</f>
        <v>265420201015165914122</v>
      </c>
      <c r="C178" s="8" t="s">
        <v>19</v>
      </c>
      <c r="D178" s="8" t="str">
        <f>"李仲亮"</f>
        <v>李仲亮</v>
      </c>
      <c r="E178" s="8" t="str">
        <f t="shared" si="21"/>
        <v>男</v>
      </c>
      <c r="F178" s="8" t="str">
        <f>"1990-09-09"</f>
        <v>1990-09-09</v>
      </c>
      <c r="G178" s="8"/>
    </row>
    <row r="179" spans="1:7" ht="33" customHeight="1">
      <c r="A179" s="8">
        <v>176</v>
      </c>
      <c r="B179" s="8" t="str">
        <f>"265420201015172616124"</f>
        <v>265420201015172616124</v>
      </c>
      <c r="C179" s="8" t="s">
        <v>19</v>
      </c>
      <c r="D179" s="8" t="str">
        <f>"尹春福"</f>
        <v>尹春福</v>
      </c>
      <c r="E179" s="8" t="str">
        <f t="shared" si="21"/>
        <v>男</v>
      </c>
      <c r="F179" s="8" t="str">
        <f>"1989-10-16"</f>
        <v>1989-10-16</v>
      </c>
      <c r="G179" s="8"/>
    </row>
    <row r="180" spans="1:7" ht="33" customHeight="1">
      <c r="A180" s="8">
        <v>177</v>
      </c>
      <c r="B180" s="8" t="str">
        <f>"265420201016163036163"</f>
        <v>265420201016163036163</v>
      </c>
      <c r="C180" s="8" t="s">
        <v>19</v>
      </c>
      <c r="D180" s="8" t="str">
        <f>"林妍"</f>
        <v>林妍</v>
      </c>
      <c r="E180" s="8" t="str">
        <f t="shared" si="22"/>
        <v>女</v>
      </c>
      <c r="F180" s="8" t="str">
        <f>"1994-05-19"</f>
        <v>1994-05-19</v>
      </c>
      <c r="G180" s="8"/>
    </row>
    <row r="181" spans="1:7" ht="33" customHeight="1">
      <c r="A181" s="8">
        <v>178</v>
      </c>
      <c r="B181" s="8" t="str">
        <f>"265420201016164514165"</f>
        <v>265420201016164514165</v>
      </c>
      <c r="C181" s="8" t="s">
        <v>19</v>
      </c>
      <c r="D181" s="8" t="str">
        <f>"陈丽霞"</f>
        <v>陈丽霞</v>
      </c>
      <c r="E181" s="8" t="str">
        <f t="shared" si="22"/>
        <v>女</v>
      </c>
      <c r="F181" s="8" t="str">
        <f>"1994-12-11"</f>
        <v>1994-12-11</v>
      </c>
      <c r="G181" s="8"/>
    </row>
    <row r="182" spans="1:7" ht="33" customHeight="1">
      <c r="A182" s="8">
        <v>179</v>
      </c>
      <c r="B182" s="8" t="str">
        <f>"265420201017091523180"</f>
        <v>265420201017091523180</v>
      </c>
      <c r="C182" s="8" t="s">
        <v>19</v>
      </c>
      <c r="D182" s="8" t="str">
        <f>"周盈"</f>
        <v>周盈</v>
      </c>
      <c r="E182" s="8" t="str">
        <f t="shared" si="22"/>
        <v>女</v>
      </c>
      <c r="F182" s="8" t="str">
        <f>"1993-11-10"</f>
        <v>1993-11-10</v>
      </c>
      <c r="G182" s="8"/>
    </row>
    <row r="183" spans="1:7" ht="33" customHeight="1">
      <c r="A183" s="8">
        <v>180</v>
      </c>
      <c r="B183" s="8" t="str">
        <f>"265420201019111350241"</f>
        <v>265420201019111350241</v>
      </c>
      <c r="C183" s="8" t="s">
        <v>19</v>
      </c>
      <c r="D183" s="8" t="str">
        <f>"羊俊秋"</f>
        <v>羊俊秋</v>
      </c>
      <c r="E183" s="8" t="str">
        <f t="shared" si="22"/>
        <v>女</v>
      </c>
      <c r="F183" s="8" t="str">
        <f>"1995-11-23"</f>
        <v>1995-11-23</v>
      </c>
      <c r="G183" s="8"/>
    </row>
    <row r="184" spans="1:7" ht="33" customHeight="1">
      <c r="A184" s="8">
        <v>181</v>
      </c>
      <c r="B184" s="8" t="str">
        <f>"265420201019174445264"</f>
        <v>265420201019174445264</v>
      </c>
      <c r="C184" s="8" t="s">
        <v>19</v>
      </c>
      <c r="D184" s="8" t="str">
        <f>"刘家良"</f>
        <v>刘家良</v>
      </c>
      <c r="E184" s="8" t="str">
        <f>"男"</f>
        <v>男</v>
      </c>
      <c r="F184" s="8" t="str">
        <f>"1996-07-01"</f>
        <v>1996-07-01</v>
      </c>
      <c r="G184" s="8"/>
    </row>
    <row r="185" spans="1:7" ht="33" customHeight="1">
      <c r="A185" s="8">
        <v>182</v>
      </c>
      <c r="B185" s="8" t="str">
        <f>"265420201020112915308"</f>
        <v>265420201020112915308</v>
      </c>
      <c r="C185" s="8" t="s">
        <v>19</v>
      </c>
      <c r="D185" s="8" t="str">
        <f>"何林蓉"</f>
        <v>何林蓉</v>
      </c>
      <c r="E185" s="8" t="str">
        <f aca="true" t="shared" si="23" ref="E185:E187">"女"</f>
        <v>女</v>
      </c>
      <c r="F185" s="8" t="str">
        <f>"1991-12-04"</f>
        <v>1991-12-04</v>
      </c>
      <c r="G185" s="8"/>
    </row>
    <row r="186" spans="1:7" ht="33" customHeight="1">
      <c r="A186" s="8">
        <v>183</v>
      </c>
      <c r="B186" s="8" t="str">
        <f>"265420201020133350312"</f>
        <v>265420201020133350312</v>
      </c>
      <c r="C186" s="8" t="s">
        <v>19</v>
      </c>
      <c r="D186" s="8" t="str">
        <f>"王天娃"</f>
        <v>王天娃</v>
      </c>
      <c r="E186" s="8" t="str">
        <f t="shared" si="23"/>
        <v>女</v>
      </c>
      <c r="F186" s="8" t="str">
        <f>"1992-08-16"</f>
        <v>1992-08-16</v>
      </c>
      <c r="G186" s="8"/>
    </row>
    <row r="187" spans="1:7" ht="33" customHeight="1">
      <c r="A187" s="8">
        <v>184</v>
      </c>
      <c r="B187" s="8" t="str">
        <f>"265420201020155313328"</f>
        <v>265420201020155313328</v>
      </c>
      <c r="C187" s="8" t="s">
        <v>19</v>
      </c>
      <c r="D187" s="8" t="str">
        <f>"吉小妹"</f>
        <v>吉小妹</v>
      </c>
      <c r="E187" s="8" t="str">
        <f t="shared" si="23"/>
        <v>女</v>
      </c>
      <c r="F187" s="8" t="str">
        <f>"1995-05-31"</f>
        <v>1995-05-31</v>
      </c>
      <c r="G187" s="8"/>
    </row>
  </sheetData>
  <sheetProtection/>
  <mergeCells count="1">
    <mergeCell ref="A2:G2"/>
  </mergeCells>
  <printOptions/>
  <pageMargins left="0.75" right="0.1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2020-10-21T07:14:19Z</dcterms:created>
  <dcterms:modified xsi:type="dcterms:W3CDTF">2020-10-29T05:30:33Z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false</vt:bool>
  </property>
</Properties>
</file>