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filterPrivacy="1" defaultThemeVersion="124226"/>
  <bookViews>
    <workbookView xWindow="240" yWindow="105" windowWidth="14805" windowHeight="8010" activeTab="0"/>
  </bookViews>
  <sheets>
    <sheet name="折合成绩" sheetId="8" r:id="rId1"/>
  </sheets>
  <definedNames>
    <definedName name="_xlnm.Print_Area" localSheetId="0">'折合成绩'!$A$1:$H$162</definedName>
    <definedName name="_xlnm.Print_Titles" localSheetId="0">'折合成绩'!$2:$2</definedName>
  </definedNames>
  <calcPr calcId="124519"/>
</workbook>
</file>

<file path=xl/sharedStrings.xml><?xml version="1.0" encoding="utf-8"?>
<sst xmlns="http://schemas.openxmlformats.org/spreadsheetml/2006/main" count="404" uniqueCount="182">
  <si>
    <t>姓名</t>
  </si>
  <si>
    <t>备注</t>
  </si>
  <si>
    <t>一、综合文字（1名）</t>
  </si>
  <si>
    <t>二、党建研究（1名）</t>
  </si>
  <si>
    <t>三、法律研究（1名）</t>
  </si>
  <si>
    <t>入围资格复审</t>
  </si>
  <si>
    <t>四、经济管理(2名)</t>
  </si>
  <si>
    <t>五、环境管理（1名）</t>
  </si>
  <si>
    <t>六、教育管理（1名）</t>
  </si>
  <si>
    <t>七、安全管理（2名）</t>
  </si>
  <si>
    <t>八、医政管理（1名）</t>
  </si>
  <si>
    <t>九、规划管理（2名）</t>
  </si>
  <si>
    <t>十、地质勘察（3名）</t>
  </si>
  <si>
    <t>十一、产业管理1（2名）</t>
  </si>
  <si>
    <t>十二、产业管理2（3名）</t>
  </si>
  <si>
    <t>十三、质量监管（1名）</t>
  </si>
  <si>
    <t>十四、港航管理（1名）</t>
  </si>
  <si>
    <t>十五、综合管理1（6名）</t>
  </si>
  <si>
    <t>十六、综合管理2（2名）</t>
  </si>
  <si>
    <t>名次</t>
  </si>
  <si>
    <t>综合素质考评成绩</t>
  </si>
  <si>
    <t>笔试成绩</t>
  </si>
  <si>
    <t>综合素质考评折合成绩(50%)</t>
  </si>
  <si>
    <t>笔试折合成绩（60%）</t>
  </si>
  <si>
    <t>十七、综合管理3（3名）</t>
  </si>
  <si>
    <t>羊雪燕</t>
  </si>
  <si>
    <t>羊俊秋</t>
  </si>
  <si>
    <t>陈柳青</t>
  </si>
  <si>
    <t>陈逢多</t>
  </si>
  <si>
    <t>陈良赏</t>
  </si>
  <si>
    <t>陈广元</t>
  </si>
  <si>
    <t>周中高</t>
  </si>
  <si>
    <t>王金彩</t>
  </si>
  <si>
    <t>曾梅玲</t>
  </si>
  <si>
    <t>10101010107</t>
  </si>
  <si>
    <t>10101010105</t>
  </si>
  <si>
    <t>10101010112</t>
  </si>
  <si>
    <t>10101010111</t>
  </si>
  <si>
    <t>10101010114</t>
  </si>
  <si>
    <t>10101010210</t>
  </si>
  <si>
    <t>10101010101</t>
  </si>
  <si>
    <t>10101010207</t>
  </si>
  <si>
    <t>缺考</t>
  </si>
  <si>
    <t>身份证号码         （准考证号）</t>
  </si>
  <si>
    <t>********</t>
  </si>
  <si>
    <t>140623********2013</t>
  </si>
  <si>
    <t>371322********0211</t>
  </si>
  <si>
    <t>500222********0048</t>
  </si>
  <si>
    <t>411503********0712</t>
  </si>
  <si>
    <t>421125********6444</t>
  </si>
  <si>
    <t>342224********0945</t>
  </si>
  <si>
    <t>412825********1513</t>
  </si>
  <si>
    <t>430421********9137</t>
  </si>
  <si>
    <t>460300********0018</t>
  </si>
  <si>
    <t>412724********3770</t>
  </si>
  <si>
    <t>460002********2811</t>
  </si>
  <si>
    <t>460003********5031</t>
  </si>
  <si>
    <t>362233********3623</t>
  </si>
  <si>
    <t>630121********1529</t>
  </si>
  <si>
    <t>460033********0010</t>
  </si>
  <si>
    <t>231025********0317</t>
  </si>
  <si>
    <t>220382********0629</t>
  </si>
  <si>
    <t>410602********051X</t>
  </si>
  <si>
    <t>410381********555X</t>
  </si>
  <si>
    <t>130821********7073</t>
  </si>
  <si>
    <t>460200********1909</t>
  </si>
  <si>
    <t>230903********0327</t>
  </si>
  <si>
    <t>460028********002X</t>
  </si>
  <si>
    <t>370902********1224</t>
  </si>
  <si>
    <t>610481********0019</t>
  </si>
  <si>
    <t>230102********1929</t>
  </si>
  <si>
    <t>410725********603X</t>
  </si>
  <si>
    <t>460022********3250</t>
  </si>
  <si>
    <t>411481********3914</t>
  </si>
  <si>
    <t>620523********2894</t>
  </si>
  <si>
    <t>460027********0022</t>
  </si>
  <si>
    <t>460300********0037</t>
  </si>
  <si>
    <t>460003********3214</t>
  </si>
  <si>
    <t>370322********3713</t>
  </si>
  <si>
    <t>412726********3450</t>
  </si>
  <si>
    <t>610423********131X</t>
  </si>
  <si>
    <t>460003********2638</t>
  </si>
  <si>
    <t>410621********0029</t>
  </si>
  <si>
    <t>412727********0454</t>
  </si>
  <si>
    <t>231182********492X</t>
  </si>
  <si>
    <t>420983********366X</t>
  </si>
  <si>
    <t>360402********5199</t>
  </si>
  <si>
    <t>460028********2412</t>
  </si>
  <si>
    <t>460003********0235</t>
  </si>
  <si>
    <t>412828********0042</t>
  </si>
  <si>
    <t>460003********2631</t>
  </si>
  <si>
    <t>460032********4373</t>
  </si>
  <si>
    <t>460033********4484</t>
  </si>
  <si>
    <t>142227********4715</t>
  </si>
  <si>
    <t>220581********1810</t>
  </si>
  <si>
    <t>232326********1033</t>
  </si>
  <si>
    <t>460003********3421</t>
  </si>
  <si>
    <t>230703********0328</t>
  </si>
  <si>
    <t>620111********1029</t>
  </si>
  <si>
    <t>211021********1544</t>
  </si>
  <si>
    <t>460300********0012</t>
  </si>
  <si>
    <t>130283********505X</t>
  </si>
  <si>
    <t>460300********0010</t>
  </si>
  <si>
    <t>460024********8718</t>
  </si>
  <si>
    <t>370829********3516</t>
  </si>
  <si>
    <t>130427********0018</t>
  </si>
  <si>
    <t>460300********0011</t>
  </si>
  <si>
    <t>460003********1834</t>
  </si>
  <si>
    <t>430304********0776</t>
  </si>
  <si>
    <t>140110********0536</t>
  </si>
  <si>
    <t>460004********302X</t>
  </si>
  <si>
    <t>411402********821X</t>
  </si>
  <si>
    <t>142603********1047</t>
  </si>
  <si>
    <t>460003********5229</t>
  </si>
  <si>
    <t>220721********0234</t>
  </si>
  <si>
    <t>370502********2862</t>
  </si>
  <si>
    <t>411082********2423</t>
  </si>
  <si>
    <t>460003********4622</t>
  </si>
  <si>
    <t>230225********0522</t>
  </si>
  <si>
    <t>460003********0446</t>
  </si>
  <si>
    <t>460003********0226</t>
  </si>
  <si>
    <t>340826********2288</t>
  </si>
  <si>
    <t>142322********0013</t>
  </si>
  <si>
    <t>460103********1249</t>
  </si>
  <si>
    <t>460003********0217</t>
  </si>
  <si>
    <t>460027********0023</t>
  </si>
  <si>
    <t>232303********0828</t>
  </si>
  <si>
    <t>142702********2427</t>
  </si>
  <si>
    <t>420984********7515</t>
  </si>
  <si>
    <t>460003********3492</t>
  </si>
  <si>
    <t>321322********0258</t>
  </si>
  <si>
    <t>460032********7672</t>
  </si>
  <si>
    <t>142423********3626</t>
  </si>
  <si>
    <t>460033********0011</t>
  </si>
  <si>
    <t>140109********102X</t>
  </si>
  <si>
    <t>610115********5523</t>
  </si>
  <si>
    <t>210682********002X</t>
  </si>
  <si>
    <t>460003********3432</t>
  </si>
  <si>
    <t>460003********3061</t>
  </si>
  <si>
    <t>140522********453X</t>
  </si>
  <si>
    <t>460103********1246</t>
  </si>
  <si>
    <t>460006********1612</t>
  </si>
  <si>
    <t>440902********4840</t>
  </si>
  <si>
    <t>152102********1537</t>
  </si>
  <si>
    <t>460004********6410</t>
  </si>
  <si>
    <t>341227********2325</t>
  </si>
  <si>
    <t>430223********3262</t>
  </si>
  <si>
    <t>460300********0621</t>
  </si>
  <si>
    <t>460003********8819</t>
  </si>
  <si>
    <t>622421********0013</t>
  </si>
  <si>
    <t>220502********0213</t>
  </si>
  <si>
    <t>220202********5124</t>
  </si>
  <si>
    <t>430204********6115</t>
  </si>
  <si>
    <t>460300********0632</t>
  </si>
  <si>
    <t>150425********3877</t>
  </si>
  <si>
    <t>410402********551X</t>
  </si>
  <si>
    <t>130406********0373</t>
  </si>
  <si>
    <t>340811********5336</t>
  </si>
  <si>
    <t>150123********3625</t>
  </si>
  <si>
    <t>460033********3885</t>
  </si>
  <si>
    <t>110105********4128</t>
  </si>
  <si>
    <t>410526********8667</t>
  </si>
  <si>
    <t>核减指标</t>
  </si>
  <si>
    <t>2020年洋浦经济开发区管委会下属事业单位面向全国公开招聘工作人员笔试（综合素质）成绩及入围资格复审人员名单</t>
  </si>
  <si>
    <t>10101010104</t>
  </si>
  <si>
    <t>10101010110</t>
  </si>
  <si>
    <t>10101010103</t>
  </si>
  <si>
    <t>10101010102</t>
  </si>
  <si>
    <t>10101010201</t>
  </si>
  <si>
    <t>10101010205</t>
  </si>
  <si>
    <t>10101010106</t>
  </si>
  <si>
    <t>10101010211</t>
  </si>
  <si>
    <t>10101010204</t>
  </si>
  <si>
    <t>10101010203</t>
  </si>
  <si>
    <t>10101010206</t>
  </si>
  <si>
    <t>10101010115</t>
  </si>
  <si>
    <t>10101010109</t>
  </si>
  <si>
    <t>10101010108</t>
  </si>
  <si>
    <t>10101010209</t>
  </si>
  <si>
    <t>10101010208</t>
  </si>
  <si>
    <t>10101010202</t>
  </si>
  <si>
    <t>10101010113</t>
  </si>
</sst>
</file>

<file path=xl/styles.xml><?xml version="1.0" encoding="utf-8"?>
<styleSheet xmlns="http://schemas.openxmlformats.org/spreadsheetml/2006/main">
  <numFmts count="3">
    <numFmt numFmtId="176" formatCode="0.00_);[Red]\(0.00\)"/>
    <numFmt numFmtId="177" formatCode="0.00_ "/>
    <numFmt numFmtId="178" formatCode="0.00;[Red]0.00"/>
  </numFmts>
  <fonts count="5">
    <font>
      <sz val="11"/>
      <color theme="1"/>
      <name val="Calibri"/>
      <family val="2"/>
      <scheme val="minor"/>
    </font>
    <font>
      <sz val="10"/>
      <name val="Arial"/>
      <family val="2"/>
    </font>
    <font>
      <b/>
      <sz val="12"/>
      <color theme="1"/>
      <name val="Calibri"/>
      <family val="2"/>
      <scheme val="minor"/>
    </font>
    <font>
      <sz val="9"/>
      <name val="Calibri"/>
      <family val="3"/>
      <scheme val="minor"/>
    </font>
    <font>
      <sz val="22"/>
      <color theme="1"/>
      <name val="方正小标宋_GBK"/>
      <family val="4"/>
    </font>
  </fonts>
  <fills count="2">
    <fill>
      <patternFill/>
    </fill>
    <fill>
      <patternFill patternType="gray125"/>
    </fill>
  </fills>
  <borders count="6">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
    <xf numFmtId="0" fontId="0" fillId="0" borderId="0" xfId="0"/>
    <xf numFmtId="176" fontId="2"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xf>
    <xf numFmtId="177" fontId="0" fillId="0" borderId="1" xfId="0" applyNumberFormat="1" applyBorder="1" applyAlignment="1">
      <alignment horizontal="center" vertical="center"/>
    </xf>
    <xf numFmtId="178" fontId="0" fillId="0" borderId="1" xfId="0" applyNumberFormat="1"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176" fontId="2" fillId="0" borderId="2" xfId="0" applyNumberFormat="1" applyFont="1" applyFill="1" applyBorder="1" applyAlignment="1">
      <alignment horizontal="left" vertical="center"/>
    </xf>
    <xf numFmtId="176" fontId="2" fillId="0" borderId="3" xfId="0" applyNumberFormat="1" applyFont="1" applyFill="1" applyBorder="1" applyAlignment="1">
      <alignment horizontal="left" vertical="center"/>
    </xf>
    <xf numFmtId="176" fontId="2" fillId="0" borderId="4" xfId="0" applyNumberFormat="1" applyFont="1" applyFill="1" applyBorder="1" applyAlignment="1">
      <alignment horizontal="left" vertical="center"/>
    </xf>
    <xf numFmtId="49" fontId="4" fillId="0" borderId="5" xfId="0" applyNumberFormat="1" applyFont="1" applyBorder="1" applyAlignment="1">
      <alignment horizontal="center" vertical="center" wrapText="1"/>
    </xf>
    <xf numFmtId="0" fontId="0" fillId="0" borderId="1"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2"/>
  <sheetViews>
    <sheetView tabSelected="1" view="pageBreakPreview" zoomScale="90" zoomScaleSheetLayoutView="90" workbookViewId="0" topLeftCell="A1">
      <pane ySplit="2" topLeftCell="A3" activePane="bottomLeft" state="frozen"/>
      <selection pane="bottomLeft" activeCell="E142" sqref="E142"/>
    </sheetView>
  </sheetViews>
  <sheetFormatPr defaultColWidth="9.140625" defaultRowHeight="15"/>
  <cols>
    <col min="1" max="1" width="6.00390625" style="0" bestFit="1" customWidth="1"/>
    <col min="2" max="2" width="8.140625" style="0" customWidth="1"/>
    <col min="3" max="3" width="20.421875" style="0" bestFit="1" customWidth="1"/>
    <col min="4" max="4" width="10.8515625" style="0" customWidth="1"/>
    <col min="5" max="5" width="11.7109375" style="0" customWidth="1"/>
    <col min="6" max="6" width="9.7109375" style="0" customWidth="1"/>
    <col min="7" max="7" width="10.57421875" style="0" customWidth="1"/>
    <col min="8" max="8" width="13.7109375" style="0" customWidth="1"/>
    <col min="9" max="13" width="9.140625" style="0" hidden="1" customWidth="1"/>
  </cols>
  <sheetData>
    <row r="1" spans="1:8" ht="96" customHeight="1">
      <c r="A1" s="12" t="s">
        <v>163</v>
      </c>
      <c r="B1" s="12"/>
      <c r="C1" s="12"/>
      <c r="D1" s="12"/>
      <c r="E1" s="12"/>
      <c r="F1" s="12"/>
      <c r="G1" s="12"/>
      <c r="H1" s="12"/>
    </row>
    <row r="2" spans="1:8" ht="46.5" customHeight="1">
      <c r="A2" s="1" t="s">
        <v>19</v>
      </c>
      <c r="B2" s="1" t="s">
        <v>0</v>
      </c>
      <c r="C2" s="1" t="s">
        <v>43</v>
      </c>
      <c r="D2" s="1" t="s">
        <v>20</v>
      </c>
      <c r="E2" s="1" t="s">
        <v>22</v>
      </c>
      <c r="F2" s="1" t="s">
        <v>21</v>
      </c>
      <c r="G2" s="1" t="s">
        <v>23</v>
      </c>
      <c r="H2" s="1" t="s">
        <v>1</v>
      </c>
    </row>
    <row r="3" spans="1:8" ht="28.5" customHeight="1">
      <c r="A3" s="9" t="s">
        <v>2</v>
      </c>
      <c r="B3" s="10"/>
      <c r="C3" s="10"/>
      <c r="D3" s="10"/>
      <c r="E3" s="10"/>
      <c r="F3" s="10"/>
      <c r="G3" s="10"/>
      <c r="H3" s="11"/>
    </row>
    <row r="4" spans="1:12" ht="30" customHeight="1">
      <c r="A4" s="2"/>
      <c r="B4" s="2"/>
      <c r="C4" s="2" t="s">
        <v>45</v>
      </c>
      <c r="D4" s="4">
        <v>53.5</v>
      </c>
      <c r="E4" s="4">
        <f>D4/2</f>
        <v>26.75</v>
      </c>
      <c r="F4" s="4"/>
      <c r="G4" s="4"/>
      <c r="H4" s="2" t="s">
        <v>162</v>
      </c>
      <c r="I4" t="str">
        <f>LEFT(C4,6)</f>
        <v>140623</v>
      </c>
      <c r="J4" t="s">
        <v>44</v>
      </c>
      <c r="K4" t="str">
        <f>RIGHT(C4,4)</f>
        <v>2013</v>
      </c>
      <c r="L4" t="str">
        <f>I4&amp;J4&amp;K4</f>
        <v>140623********2013</v>
      </c>
    </row>
    <row r="5" spans="1:12" ht="28.5" customHeight="1">
      <c r="A5" s="9" t="s">
        <v>3</v>
      </c>
      <c r="B5" s="10"/>
      <c r="C5" s="10"/>
      <c r="D5" s="10"/>
      <c r="E5" s="10"/>
      <c r="F5" s="10"/>
      <c r="G5" s="10"/>
      <c r="H5" s="11"/>
      <c r="I5" t="str">
        <f aca="true" t="shared" si="0" ref="I5:I68">LEFT(C5,6)</f>
        <v/>
      </c>
      <c r="K5" t="str">
        <f aca="true" t="shared" si="1" ref="K5:K68">RIGHT(C5,4)</f>
        <v/>
      </c>
      <c r="L5" t="str">
        <f aca="true" t="shared" si="2" ref="L5:L68">I5&amp;J5&amp;K5</f>
        <v/>
      </c>
    </row>
    <row r="6" spans="1:12" ht="30" customHeight="1">
      <c r="A6" s="2">
        <v>1</v>
      </c>
      <c r="B6" s="2" t="str">
        <f>"李成栋"</f>
        <v>李成栋</v>
      </c>
      <c r="C6" s="2" t="s">
        <v>46</v>
      </c>
      <c r="D6" s="4">
        <v>72</v>
      </c>
      <c r="E6" s="4">
        <f>D6/2</f>
        <v>36</v>
      </c>
      <c r="F6" s="4"/>
      <c r="G6" s="4"/>
      <c r="H6" s="3" t="s">
        <v>5</v>
      </c>
      <c r="I6" t="str">
        <f t="shared" si="0"/>
        <v>371322</v>
      </c>
      <c r="J6" t="s">
        <v>44</v>
      </c>
      <c r="K6" t="str">
        <f t="shared" si="1"/>
        <v>0211</v>
      </c>
      <c r="L6" t="str">
        <f t="shared" si="2"/>
        <v>371322********0211</v>
      </c>
    </row>
    <row r="7" spans="1:12" ht="30" customHeight="1">
      <c r="A7" s="2">
        <v>2</v>
      </c>
      <c r="B7" s="2" t="str">
        <f>"赵雅娇"</f>
        <v>赵雅娇</v>
      </c>
      <c r="C7" s="2" t="s">
        <v>47</v>
      </c>
      <c r="D7" s="4">
        <v>65</v>
      </c>
      <c r="E7" s="4">
        <f aca="true" t="shared" si="3" ref="E7:E70">D7/2</f>
        <v>32.5</v>
      </c>
      <c r="F7" s="4"/>
      <c r="G7" s="4"/>
      <c r="H7" s="3" t="s">
        <v>5</v>
      </c>
      <c r="I7" t="str">
        <f t="shared" si="0"/>
        <v>500222</v>
      </c>
      <c r="J7" t="s">
        <v>44</v>
      </c>
      <c r="K7" t="str">
        <f t="shared" si="1"/>
        <v>0048</v>
      </c>
      <c r="L7" t="str">
        <f t="shared" si="2"/>
        <v>500222********0048</v>
      </c>
    </row>
    <row r="8" spans="1:12" ht="30" customHeight="1">
      <c r="A8" s="2"/>
      <c r="B8" s="2"/>
      <c r="C8" s="2" t="s">
        <v>48</v>
      </c>
      <c r="D8" s="4">
        <v>57.5</v>
      </c>
      <c r="E8" s="4">
        <f t="shared" si="3"/>
        <v>28.75</v>
      </c>
      <c r="F8" s="4"/>
      <c r="G8" s="4"/>
      <c r="H8" s="3"/>
      <c r="I8" t="str">
        <f t="shared" si="0"/>
        <v>411503</v>
      </c>
      <c r="J8" t="s">
        <v>44</v>
      </c>
      <c r="K8" t="str">
        <f t="shared" si="1"/>
        <v>0712</v>
      </c>
      <c r="L8" t="str">
        <f t="shared" si="2"/>
        <v>411503********0712</v>
      </c>
    </row>
    <row r="9" spans="1:12" ht="30" customHeight="1">
      <c r="A9" s="2"/>
      <c r="B9" s="2"/>
      <c r="C9" s="2" t="s">
        <v>49</v>
      </c>
      <c r="D9" s="4">
        <v>55.5</v>
      </c>
      <c r="E9" s="4">
        <f t="shared" si="3"/>
        <v>27.75</v>
      </c>
      <c r="F9" s="4"/>
      <c r="G9" s="4"/>
      <c r="H9" s="3"/>
      <c r="I9" t="str">
        <f t="shared" si="0"/>
        <v>421125</v>
      </c>
      <c r="J9" t="s">
        <v>44</v>
      </c>
      <c r="K9" t="str">
        <f t="shared" si="1"/>
        <v>6444</v>
      </c>
      <c r="L9" t="str">
        <f t="shared" si="2"/>
        <v>421125********6444</v>
      </c>
    </row>
    <row r="10" spans="1:12" ht="28.5" customHeight="1">
      <c r="A10" s="9" t="s">
        <v>4</v>
      </c>
      <c r="B10" s="10"/>
      <c r="C10" s="10"/>
      <c r="D10" s="10"/>
      <c r="E10" s="10"/>
      <c r="F10" s="10"/>
      <c r="G10" s="10"/>
      <c r="H10" s="11"/>
      <c r="I10" t="str">
        <f t="shared" si="0"/>
        <v/>
      </c>
      <c r="K10" t="str">
        <f t="shared" si="1"/>
        <v/>
      </c>
      <c r="L10" t="str">
        <f t="shared" si="2"/>
        <v/>
      </c>
    </row>
    <row r="11" spans="1:12" ht="30" customHeight="1">
      <c r="A11" s="2">
        <v>1</v>
      </c>
      <c r="B11" s="2" t="str">
        <f>"张梦苏"</f>
        <v>张梦苏</v>
      </c>
      <c r="C11" s="2" t="s">
        <v>50</v>
      </c>
      <c r="D11" s="4">
        <v>76</v>
      </c>
      <c r="E11" s="4">
        <f t="shared" si="3"/>
        <v>38</v>
      </c>
      <c r="F11" s="4"/>
      <c r="G11" s="4"/>
      <c r="H11" s="3" t="s">
        <v>5</v>
      </c>
      <c r="I11" t="str">
        <f t="shared" si="0"/>
        <v>342224</v>
      </c>
      <c r="J11" t="s">
        <v>44</v>
      </c>
      <c r="K11" t="str">
        <f t="shared" si="1"/>
        <v>0945</v>
      </c>
      <c r="L11" t="str">
        <f t="shared" si="2"/>
        <v>342224********0945</v>
      </c>
    </row>
    <row r="12" spans="1:12" ht="30" customHeight="1">
      <c r="A12" s="2">
        <v>2</v>
      </c>
      <c r="B12" s="2" t="str">
        <f>"杨建峰"</f>
        <v>杨建峰</v>
      </c>
      <c r="C12" s="2" t="s">
        <v>51</v>
      </c>
      <c r="D12" s="4">
        <v>60.5</v>
      </c>
      <c r="E12" s="4">
        <f t="shared" si="3"/>
        <v>30.25</v>
      </c>
      <c r="F12" s="4"/>
      <c r="G12" s="4"/>
      <c r="H12" s="3" t="s">
        <v>5</v>
      </c>
      <c r="I12" t="str">
        <f t="shared" si="0"/>
        <v>412825</v>
      </c>
      <c r="J12" t="s">
        <v>44</v>
      </c>
      <c r="K12" t="str">
        <f t="shared" si="1"/>
        <v>1513</v>
      </c>
      <c r="L12" t="str">
        <f t="shared" si="2"/>
        <v>412825********1513</v>
      </c>
    </row>
    <row r="13" spans="1:12" ht="28.5" customHeight="1">
      <c r="A13" s="9" t="s">
        <v>6</v>
      </c>
      <c r="B13" s="10"/>
      <c r="C13" s="10"/>
      <c r="D13" s="10"/>
      <c r="E13" s="10"/>
      <c r="F13" s="10"/>
      <c r="G13" s="10"/>
      <c r="H13" s="11"/>
      <c r="I13" t="str">
        <f t="shared" si="0"/>
        <v/>
      </c>
      <c r="K13" t="str">
        <f t="shared" si="1"/>
        <v/>
      </c>
      <c r="L13" t="str">
        <f t="shared" si="2"/>
        <v/>
      </c>
    </row>
    <row r="14" spans="1:12" ht="30" customHeight="1">
      <c r="A14" s="2">
        <v>1</v>
      </c>
      <c r="B14" s="2" t="str">
        <f>"胡永翔"</f>
        <v>胡永翔</v>
      </c>
      <c r="C14" s="2" t="s">
        <v>52</v>
      </c>
      <c r="D14" s="4">
        <v>70.5</v>
      </c>
      <c r="E14" s="4">
        <f t="shared" si="3"/>
        <v>35.25</v>
      </c>
      <c r="F14" s="4"/>
      <c r="G14" s="4"/>
      <c r="H14" s="3" t="s">
        <v>5</v>
      </c>
      <c r="I14" t="str">
        <f t="shared" si="0"/>
        <v>430421</v>
      </c>
      <c r="J14" t="s">
        <v>44</v>
      </c>
      <c r="K14" t="str">
        <f t="shared" si="1"/>
        <v>9137</v>
      </c>
      <c r="L14" t="str">
        <f t="shared" si="2"/>
        <v>430421********9137</v>
      </c>
    </row>
    <row r="15" spans="1:12" ht="30" customHeight="1">
      <c r="A15" s="2">
        <v>2</v>
      </c>
      <c r="B15" s="2" t="str">
        <f>"李广能"</f>
        <v>李广能</v>
      </c>
      <c r="C15" s="2" t="s">
        <v>53</v>
      </c>
      <c r="D15" s="4">
        <v>62.5</v>
      </c>
      <c r="E15" s="4">
        <f t="shared" si="3"/>
        <v>31.25</v>
      </c>
      <c r="F15" s="4"/>
      <c r="G15" s="4"/>
      <c r="H15" s="3" t="s">
        <v>5</v>
      </c>
      <c r="I15" t="str">
        <f t="shared" si="0"/>
        <v>460300</v>
      </c>
      <c r="J15" t="s">
        <v>44</v>
      </c>
      <c r="K15" t="str">
        <f t="shared" si="1"/>
        <v>0018</v>
      </c>
      <c r="L15" t="str">
        <f t="shared" si="2"/>
        <v>460300********0018</v>
      </c>
    </row>
    <row r="16" spans="1:12" ht="30" customHeight="1">
      <c r="A16" s="2">
        <v>3</v>
      </c>
      <c r="B16" s="2" t="str">
        <f>"朱军行"</f>
        <v>朱军行</v>
      </c>
      <c r="C16" s="2" t="s">
        <v>54</v>
      </c>
      <c r="D16" s="4">
        <v>62</v>
      </c>
      <c r="E16" s="4">
        <f t="shared" si="3"/>
        <v>31</v>
      </c>
      <c r="F16" s="4"/>
      <c r="G16" s="4"/>
      <c r="H16" s="3" t="s">
        <v>5</v>
      </c>
      <c r="I16" t="str">
        <f t="shared" si="0"/>
        <v>412724</v>
      </c>
      <c r="J16" t="s">
        <v>44</v>
      </c>
      <c r="K16" t="str">
        <f t="shared" si="1"/>
        <v>3770</v>
      </c>
      <c r="L16" t="str">
        <f t="shared" si="2"/>
        <v>412724********3770</v>
      </c>
    </row>
    <row r="17" spans="1:12" ht="28.5" customHeight="1">
      <c r="A17" s="9" t="s">
        <v>7</v>
      </c>
      <c r="B17" s="10"/>
      <c r="C17" s="10"/>
      <c r="D17" s="10"/>
      <c r="E17" s="10"/>
      <c r="F17" s="10"/>
      <c r="G17" s="10"/>
      <c r="H17" s="11"/>
      <c r="I17" t="str">
        <f t="shared" si="0"/>
        <v/>
      </c>
      <c r="K17" t="str">
        <f t="shared" si="1"/>
        <v/>
      </c>
      <c r="L17" t="str">
        <f t="shared" si="2"/>
        <v/>
      </c>
    </row>
    <row r="18" spans="1:12" ht="30" customHeight="1">
      <c r="A18" s="2">
        <v>1</v>
      </c>
      <c r="B18" s="2" t="str">
        <f>"莫壮洪"</f>
        <v>莫壮洪</v>
      </c>
      <c r="C18" s="2" t="s">
        <v>55</v>
      </c>
      <c r="D18" s="4">
        <v>82.5</v>
      </c>
      <c r="E18" s="4">
        <f t="shared" si="3"/>
        <v>41.25</v>
      </c>
      <c r="F18" s="4"/>
      <c r="G18" s="4"/>
      <c r="H18" s="3" t="s">
        <v>5</v>
      </c>
      <c r="I18" t="str">
        <f t="shared" si="0"/>
        <v>460002</v>
      </c>
      <c r="J18" t="s">
        <v>44</v>
      </c>
      <c r="K18" t="str">
        <f t="shared" si="1"/>
        <v>2811</v>
      </c>
      <c r="L18" t="str">
        <f t="shared" si="2"/>
        <v>460002********2811</v>
      </c>
    </row>
    <row r="19" spans="1:12" ht="30" customHeight="1">
      <c r="A19" s="2">
        <v>2</v>
      </c>
      <c r="B19" s="2" t="str">
        <f>"羊健鼎"</f>
        <v>羊健鼎</v>
      </c>
      <c r="C19" s="2" t="s">
        <v>56</v>
      </c>
      <c r="D19" s="4">
        <v>77.5</v>
      </c>
      <c r="E19" s="4">
        <f t="shared" si="3"/>
        <v>38.75</v>
      </c>
      <c r="F19" s="4"/>
      <c r="G19" s="4"/>
      <c r="H19" s="3" t="s">
        <v>5</v>
      </c>
      <c r="I19" t="str">
        <f t="shared" si="0"/>
        <v>460003</v>
      </c>
      <c r="J19" t="s">
        <v>44</v>
      </c>
      <c r="K19" t="str">
        <f t="shared" si="1"/>
        <v>5031</v>
      </c>
      <c r="L19" t="str">
        <f t="shared" si="2"/>
        <v>460003********5031</v>
      </c>
    </row>
    <row r="20" spans="1:12" ht="30" customHeight="1">
      <c r="A20" s="2">
        <v>3</v>
      </c>
      <c r="B20" s="2" t="str">
        <f>"彭园慧"</f>
        <v>彭园慧</v>
      </c>
      <c r="C20" s="2" t="s">
        <v>57</v>
      </c>
      <c r="D20" s="4">
        <v>60.5</v>
      </c>
      <c r="E20" s="4">
        <f t="shared" si="3"/>
        <v>30.25</v>
      </c>
      <c r="F20" s="4"/>
      <c r="G20" s="4"/>
      <c r="H20" s="3" t="s">
        <v>5</v>
      </c>
      <c r="I20" t="str">
        <f t="shared" si="0"/>
        <v>362233</v>
      </c>
      <c r="J20" t="s">
        <v>44</v>
      </c>
      <c r="K20" t="str">
        <f t="shared" si="1"/>
        <v>3623</v>
      </c>
      <c r="L20" t="str">
        <f t="shared" si="2"/>
        <v>362233********3623</v>
      </c>
    </row>
    <row r="21" spans="1:12" ht="30" customHeight="1">
      <c r="A21" s="2"/>
      <c r="B21" s="2"/>
      <c r="C21" s="2" t="s">
        <v>58</v>
      </c>
      <c r="D21" s="4">
        <v>48</v>
      </c>
      <c r="E21" s="4">
        <f t="shared" si="3"/>
        <v>24</v>
      </c>
      <c r="F21" s="4"/>
      <c r="G21" s="4"/>
      <c r="H21" s="3"/>
      <c r="I21" t="str">
        <f t="shared" si="0"/>
        <v>630121</v>
      </c>
      <c r="J21" t="s">
        <v>44</v>
      </c>
      <c r="K21" t="str">
        <f t="shared" si="1"/>
        <v>1529</v>
      </c>
      <c r="L21" t="str">
        <f t="shared" si="2"/>
        <v>630121********1529</v>
      </c>
    </row>
    <row r="22" spans="1:12" ht="28.5" customHeight="1">
      <c r="A22" s="9" t="s">
        <v>8</v>
      </c>
      <c r="B22" s="10"/>
      <c r="C22" s="10"/>
      <c r="D22" s="10"/>
      <c r="E22" s="10"/>
      <c r="F22" s="10"/>
      <c r="G22" s="10"/>
      <c r="H22" s="11"/>
      <c r="I22" t="str">
        <f t="shared" si="0"/>
        <v/>
      </c>
      <c r="K22" t="str">
        <f t="shared" si="1"/>
        <v/>
      </c>
      <c r="L22" t="str">
        <f t="shared" si="2"/>
        <v/>
      </c>
    </row>
    <row r="23" spans="1:12" ht="30" customHeight="1">
      <c r="A23" s="2">
        <v>1</v>
      </c>
      <c r="B23" s="2" t="str">
        <f>"陈佑"</f>
        <v>陈佑</v>
      </c>
      <c r="C23" s="2" t="s">
        <v>59</v>
      </c>
      <c r="D23" s="4">
        <v>74.5</v>
      </c>
      <c r="E23" s="4">
        <f t="shared" si="3"/>
        <v>37.25</v>
      </c>
      <c r="F23" s="4"/>
      <c r="G23" s="4"/>
      <c r="H23" s="3" t="s">
        <v>5</v>
      </c>
      <c r="I23" t="str">
        <f t="shared" si="0"/>
        <v>460033</v>
      </c>
      <c r="J23" t="s">
        <v>44</v>
      </c>
      <c r="K23" t="str">
        <f t="shared" si="1"/>
        <v>0010</v>
      </c>
      <c r="L23" t="str">
        <f t="shared" si="2"/>
        <v>460033********0010</v>
      </c>
    </row>
    <row r="24" spans="1:12" ht="30" customHeight="1">
      <c r="A24" s="2"/>
      <c r="B24" s="2"/>
      <c r="C24" s="2" t="s">
        <v>60</v>
      </c>
      <c r="D24" s="4">
        <v>54</v>
      </c>
      <c r="E24" s="4">
        <f t="shared" si="3"/>
        <v>27</v>
      </c>
      <c r="F24" s="4"/>
      <c r="G24" s="4"/>
      <c r="H24" s="3"/>
      <c r="I24" t="str">
        <f t="shared" si="0"/>
        <v>231025</v>
      </c>
      <c r="J24" t="s">
        <v>44</v>
      </c>
      <c r="K24" t="str">
        <f t="shared" si="1"/>
        <v>0317</v>
      </c>
      <c r="L24" t="str">
        <f t="shared" si="2"/>
        <v>231025********0317</v>
      </c>
    </row>
    <row r="25" spans="1:12" ht="30" customHeight="1">
      <c r="A25" s="2"/>
      <c r="B25" s="2"/>
      <c r="C25" s="2" t="s">
        <v>61</v>
      </c>
      <c r="D25" s="4">
        <v>53</v>
      </c>
      <c r="E25" s="4">
        <f t="shared" si="3"/>
        <v>26.5</v>
      </c>
      <c r="F25" s="4"/>
      <c r="G25" s="4"/>
      <c r="H25" s="3"/>
      <c r="I25" t="str">
        <f t="shared" si="0"/>
        <v>220382</v>
      </c>
      <c r="J25" t="s">
        <v>44</v>
      </c>
      <c r="K25" t="str">
        <f t="shared" si="1"/>
        <v>0629</v>
      </c>
      <c r="L25" t="str">
        <f t="shared" si="2"/>
        <v>220382********0629</v>
      </c>
    </row>
    <row r="26" spans="1:12" ht="28.5" customHeight="1">
      <c r="A26" s="9" t="s">
        <v>9</v>
      </c>
      <c r="B26" s="10"/>
      <c r="C26" s="10"/>
      <c r="D26" s="10"/>
      <c r="E26" s="10"/>
      <c r="F26" s="10"/>
      <c r="G26" s="10"/>
      <c r="H26" s="11"/>
      <c r="I26" t="str">
        <f t="shared" si="0"/>
        <v/>
      </c>
      <c r="K26" t="str">
        <f t="shared" si="1"/>
        <v/>
      </c>
      <c r="L26" t="str">
        <f t="shared" si="2"/>
        <v/>
      </c>
    </row>
    <row r="27" spans="1:12" ht="30" customHeight="1">
      <c r="A27" s="2">
        <v>1</v>
      </c>
      <c r="B27" s="2" t="str">
        <f>"李玉江"</f>
        <v>李玉江</v>
      </c>
      <c r="C27" s="2" t="s">
        <v>62</v>
      </c>
      <c r="D27" s="4">
        <v>76</v>
      </c>
      <c r="E27" s="4">
        <f t="shared" si="3"/>
        <v>38</v>
      </c>
      <c r="F27" s="4"/>
      <c r="G27" s="4"/>
      <c r="H27" s="3" t="s">
        <v>5</v>
      </c>
      <c r="I27" t="str">
        <f t="shared" si="0"/>
        <v>410602</v>
      </c>
      <c r="J27" t="s">
        <v>44</v>
      </c>
      <c r="K27" t="str">
        <f t="shared" si="1"/>
        <v>051X</v>
      </c>
      <c r="L27" t="str">
        <f t="shared" si="2"/>
        <v>410602********051X</v>
      </c>
    </row>
    <row r="28" spans="1:12" ht="30" customHeight="1">
      <c r="A28" s="2">
        <v>2</v>
      </c>
      <c r="B28" s="2" t="str">
        <f>"李钰魁"</f>
        <v>李钰魁</v>
      </c>
      <c r="C28" s="2" t="s">
        <v>63</v>
      </c>
      <c r="D28" s="4">
        <v>73.5</v>
      </c>
      <c r="E28" s="4">
        <f t="shared" si="3"/>
        <v>36.75</v>
      </c>
      <c r="F28" s="4"/>
      <c r="G28" s="4"/>
      <c r="H28" s="3" t="s">
        <v>5</v>
      </c>
      <c r="I28" t="str">
        <f t="shared" si="0"/>
        <v>410381</v>
      </c>
      <c r="J28" t="s">
        <v>44</v>
      </c>
      <c r="K28" t="str">
        <f t="shared" si="1"/>
        <v>555X</v>
      </c>
      <c r="L28" t="str">
        <f t="shared" si="2"/>
        <v>410381********555X</v>
      </c>
    </row>
    <row r="29" spans="1:12" ht="30" customHeight="1">
      <c r="A29" s="2">
        <v>3</v>
      </c>
      <c r="B29" s="2" t="str">
        <f>"徐亚辉"</f>
        <v>徐亚辉</v>
      </c>
      <c r="C29" s="2" t="s">
        <v>64</v>
      </c>
      <c r="D29" s="4">
        <v>71</v>
      </c>
      <c r="E29" s="4">
        <f t="shared" si="3"/>
        <v>35.5</v>
      </c>
      <c r="F29" s="4"/>
      <c r="G29" s="4"/>
      <c r="H29" s="3" t="s">
        <v>5</v>
      </c>
      <c r="I29" t="str">
        <f t="shared" si="0"/>
        <v>130821</v>
      </c>
      <c r="J29" t="s">
        <v>44</v>
      </c>
      <c r="K29" t="str">
        <f t="shared" si="1"/>
        <v>7073</v>
      </c>
      <c r="L29" t="str">
        <f t="shared" si="2"/>
        <v>130821********7073</v>
      </c>
    </row>
    <row r="30" spans="1:12" ht="30" customHeight="1">
      <c r="A30" s="2"/>
      <c r="B30" s="2"/>
      <c r="C30" s="2" t="s">
        <v>65</v>
      </c>
      <c r="D30" s="4">
        <v>44.5</v>
      </c>
      <c r="E30" s="4">
        <f t="shared" si="3"/>
        <v>22.25</v>
      </c>
      <c r="F30" s="4"/>
      <c r="G30" s="4"/>
      <c r="H30" s="3"/>
      <c r="I30" t="str">
        <f t="shared" si="0"/>
        <v>460200</v>
      </c>
      <c r="J30" t="s">
        <v>44</v>
      </c>
      <c r="K30" t="str">
        <f t="shared" si="1"/>
        <v>1909</v>
      </c>
      <c r="L30" t="str">
        <f t="shared" si="2"/>
        <v>460200********1909</v>
      </c>
    </row>
    <row r="31" spans="1:12" ht="28.5" customHeight="1">
      <c r="A31" s="9" t="s">
        <v>10</v>
      </c>
      <c r="B31" s="10"/>
      <c r="C31" s="10"/>
      <c r="D31" s="10"/>
      <c r="E31" s="10"/>
      <c r="F31" s="10"/>
      <c r="G31" s="10"/>
      <c r="H31" s="11"/>
      <c r="I31" t="str">
        <f t="shared" si="0"/>
        <v/>
      </c>
      <c r="K31" t="str">
        <f t="shared" si="1"/>
        <v/>
      </c>
      <c r="L31" t="str">
        <f t="shared" si="2"/>
        <v/>
      </c>
    </row>
    <row r="32" spans="1:12" ht="30" customHeight="1">
      <c r="A32" s="2">
        <v>1</v>
      </c>
      <c r="B32" s="2" t="str">
        <f>"王心雪"</f>
        <v>王心雪</v>
      </c>
      <c r="C32" s="2" t="s">
        <v>66</v>
      </c>
      <c r="D32" s="4">
        <v>64.5</v>
      </c>
      <c r="E32" s="4">
        <f t="shared" si="3"/>
        <v>32.25</v>
      </c>
      <c r="F32" s="4"/>
      <c r="G32" s="4"/>
      <c r="H32" s="3" t="s">
        <v>5</v>
      </c>
      <c r="I32" t="str">
        <f t="shared" si="0"/>
        <v>230903</v>
      </c>
      <c r="J32" t="s">
        <v>44</v>
      </c>
      <c r="K32" t="str">
        <f t="shared" si="1"/>
        <v>0327</v>
      </c>
      <c r="L32" t="str">
        <f t="shared" si="2"/>
        <v>230903********0327</v>
      </c>
    </row>
    <row r="33" spans="1:12" ht="30" customHeight="1">
      <c r="A33" s="2">
        <v>2</v>
      </c>
      <c r="B33" s="2" t="str">
        <f>"许晶晶"</f>
        <v>许晶晶</v>
      </c>
      <c r="C33" s="2" t="s">
        <v>67</v>
      </c>
      <c r="D33" s="4">
        <v>62.5</v>
      </c>
      <c r="E33" s="4">
        <f t="shared" si="3"/>
        <v>31.25</v>
      </c>
      <c r="F33" s="4"/>
      <c r="G33" s="4"/>
      <c r="H33" s="3" t="s">
        <v>5</v>
      </c>
      <c r="I33" t="str">
        <f t="shared" si="0"/>
        <v>460028</v>
      </c>
      <c r="J33" t="s">
        <v>44</v>
      </c>
      <c r="K33" t="str">
        <f t="shared" si="1"/>
        <v>002X</v>
      </c>
      <c r="L33" t="str">
        <f t="shared" si="2"/>
        <v>460028********002X</v>
      </c>
    </row>
    <row r="34" spans="1:12" ht="30" customHeight="1">
      <c r="A34" s="2">
        <v>3</v>
      </c>
      <c r="B34" s="2" t="str">
        <f>"付硕"</f>
        <v>付硕</v>
      </c>
      <c r="C34" s="2" t="s">
        <v>68</v>
      </c>
      <c r="D34" s="4">
        <v>62</v>
      </c>
      <c r="E34" s="4">
        <f t="shared" si="3"/>
        <v>31</v>
      </c>
      <c r="F34" s="4"/>
      <c r="G34" s="4"/>
      <c r="H34" s="3" t="s">
        <v>5</v>
      </c>
      <c r="I34" t="str">
        <f t="shared" si="0"/>
        <v>370902</v>
      </c>
      <c r="J34" t="s">
        <v>44</v>
      </c>
      <c r="K34" t="str">
        <f t="shared" si="1"/>
        <v>1224</v>
      </c>
      <c r="L34" t="str">
        <f t="shared" si="2"/>
        <v>370902********1224</v>
      </c>
    </row>
    <row r="35" spans="1:12" ht="28.5" customHeight="1">
      <c r="A35" s="9" t="s">
        <v>11</v>
      </c>
      <c r="B35" s="10"/>
      <c r="C35" s="10"/>
      <c r="D35" s="10"/>
      <c r="E35" s="10"/>
      <c r="F35" s="10"/>
      <c r="G35" s="10"/>
      <c r="H35" s="11"/>
      <c r="I35" t="str">
        <f t="shared" si="0"/>
        <v/>
      </c>
      <c r="K35" t="str">
        <f t="shared" si="1"/>
        <v/>
      </c>
      <c r="L35" t="str">
        <f t="shared" si="2"/>
        <v/>
      </c>
    </row>
    <row r="36" spans="1:12" ht="30" customHeight="1">
      <c r="A36" s="2">
        <v>1</v>
      </c>
      <c r="B36" s="2" t="str">
        <f>"刘攀飞"</f>
        <v>刘攀飞</v>
      </c>
      <c r="C36" s="2" t="s">
        <v>69</v>
      </c>
      <c r="D36" s="4">
        <v>79.5</v>
      </c>
      <c r="E36" s="4">
        <f t="shared" si="3"/>
        <v>39.75</v>
      </c>
      <c r="F36" s="4"/>
      <c r="G36" s="4"/>
      <c r="H36" s="3" t="s">
        <v>5</v>
      </c>
      <c r="I36" t="str">
        <f t="shared" si="0"/>
        <v>610481</v>
      </c>
      <c r="J36" t="s">
        <v>44</v>
      </c>
      <c r="K36" t="str">
        <f t="shared" si="1"/>
        <v>0019</v>
      </c>
      <c r="L36" t="str">
        <f t="shared" si="2"/>
        <v>610481********0019</v>
      </c>
    </row>
    <row r="37" spans="1:12" ht="30" customHeight="1">
      <c r="A37" s="2">
        <v>2</v>
      </c>
      <c r="B37" s="2" t="str">
        <f>"刘鑫"</f>
        <v>刘鑫</v>
      </c>
      <c r="C37" s="2" t="s">
        <v>70</v>
      </c>
      <c r="D37" s="4">
        <v>76.5</v>
      </c>
      <c r="E37" s="4">
        <f t="shared" si="3"/>
        <v>38.25</v>
      </c>
      <c r="F37" s="4"/>
      <c r="G37" s="4"/>
      <c r="H37" s="3" t="s">
        <v>5</v>
      </c>
      <c r="I37" t="str">
        <f t="shared" si="0"/>
        <v>230102</v>
      </c>
      <c r="J37" t="s">
        <v>44</v>
      </c>
      <c r="K37" t="str">
        <f t="shared" si="1"/>
        <v>1929</v>
      </c>
      <c r="L37" t="str">
        <f t="shared" si="2"/>
        <v>230102********1929</v>
      </c>
    </row>
    <row r="38" spans="1:12" ht="30" customHeight="1">
      <c r="A38" s="2">
        <v>3</v>
      </c>
      <c r="B38" s="2" t="str">
        <f>"史耀文"</f>
        <v>史耀文</v>
      </c>
      <c r="C38" s="2" t="s">
        <v>71</v>
      </c>
      <c r="D38" s="4">
        <v>75.5</v>
      </c>
      <c r="E38" s="4">
        <f t="shared" si="3"/>
        <v>37.75</v>
      </c>
      <c r="F38" s="4"/>
      <c r="G38" s="4"/>
      <c r="H38" s="3" t="s">
        <v>5</v>
      </c>
      <c r="I38" t="str">
        <f t="shared" si="0"/>
        <v>410725</v>
      </c>
      <c r="J38" t="s">
        <v>44</v>
      </c>
      <c r="K38" t="str">
        <f t="shared" si="1"/>
        <v>603X</v>
      </c>
      <c r="L38" t="str">
        <f t="shared" si="2"/>
        <v>410725********603X</v>
      </c>
    </row>
    <row r="39" spans="1:12" ht="30" customHeight="1">
      <c r="A39" s="2">
        <v>4</v>
      </c>
      <c r="B39" s="2" t="str">
        <f>"黄富"</f>
        <v>黄富</v>
      </c>
      <c r="C39" s="2" t="s">
        <v>72</v>
      </c>
      <c r="D39" s="4">
        <v>67.5</v>
      </c>
      <c r="E39" s="4">
        <f t="shared" si="3"/>
        <v>33.75</v>
      </c>
      <c r="F39" s="4"/>
      <c r="G39" s="4"/>
      <c r="H39" s="3" t="s">
        <v>5</v>
      </c>
      <c r="I39" t="str">
        <f t="shared" si="0"/>
        <v>460022</v>
      </c>
      <c r="J39" t="s">
        <v>44</v>
      </c>
      <c r="K39" t="str">
        <f t="shared" si="1"/>
        <v>3250</v>
      </c>
      <c r="L39" t="str">
        <f t="shared" si="2"/>
        <v>460022********3250</v>
      </c>
    </row>
    <row r="40" spans="1:12" ht="30" customHeight="1">
      <c r="A40" s="2">
        <v>5</v>
      </c>
      <c r="B40" s="2" t="str">
        <f>"李德祥"</f>
        <v>李德祥</v>
      </c>
      <c r="C40" s="2" t="s">
        <v>73</v>
      </c>
      <c r="D40" s="4">
        <v>63.5</v>
      </c>
      <c r="E40" s="4">
        <f t="shared" si="3"/>
        <v>31.75</v>
      </c>
      <c r="F40" s="4"/>
      <c r="G40" s="4"/>
      <c r="H40" s="3" t="s">
        <v>5</v>
      </c>
      <c r="I40" t="str">
        <f t="shared" si="0"/>
        <v>411481</v>
      </c>
      <c r="J40" t="s">
        <v>44</v>
      </c>
      <c r="K40" t="str">
        <f t="shared" si="1"/>
        <v>3914</v>
      </c>
      <c r="L40" t="str">
        <f t="shared" si="2"/>
        <v>411481********3914</v>
      </c>
    </row>
    <row r="41" spans="1:12" ht="30" customHeight="1">
      <c r="A41" s="2">
        <v>6</v>
      </c>
      <c r="B41" s="2" t="str">
        <f>"艾胜红"</f>
        <v>艾胜红</v>
      </c>
      <c r="C41" s="2" t="s">
        <v>74</v>
      </c>
      <c r="D41" s="4">
        <v>63.5</v>
      </c>
      <c r="E41" s="4">
        <f t="shared" si="3"/>
        <v>31.75</v>
      </c>
      <c r="F41" s="4"/>
      <c r="G41" s="4"/>
      <c r="H41" s="3" t="s">
        <v>5</v>
      </c>
      <c r="I41" t="str">
        <f t="shared" si="0"/>
        <v>620523</v>
      </c>
      <c r="J41" t="s">
        <v>44</v>
      </c>
      <c r="K41" t="str">
        <f t="shared" si="1"/>
        <v>2894</v>
      </c>
      <c r="L41" t="str">
        <f t="shared" si="2"/>
        <v>620523********2894</v>
      </c>
    </row>
    <row r="42" spans="1:12" ht="30" customHeight="1">
      <c r="A42" s="2"/>
      <c r="B42" s="2"/>
      <c r="C42" s="2" t="s">
        <v>75</v>
      </c>
      <c r="D42" s="4">
        <v>54</v>
      </c>
      <c r="E42" s="4">
        <f t="shared" si="3"/>
        <v>27</v>
      </c>
      <c r="F42" s="4"/>
      <c r="G42" s="4"/>
      <c r="H42" s="3"/>
      <c r="I42" t="str">
        <f t="shared" si="0"/>
        <v>460027</v>
      </c>
      <c r="J42" t="s">
        <v>44</v>
      </c>
      <c r="K42" t="str">
        <f t="shared" si="1"/>
        <v>0022</v>
      </c>
      <c r="L42" t="str">
        <f t="shared" si="2"/>
        <v>460027********0022</v>
      </c>
    </row>
    <row r="43" spans="1:12" ht="30" customHeight="1">
      <c r="A43" s="2"/>
      <c r="B43" s="2"/>
      <c r="C43" s="2" t="s">
        <v>76</v>
      </c>
      <c r="D43" s="4">
        <v>51</v>
      </c>
      <c r="E43" s="4">
        <f t="shared" si="3"/>
        <v>25.5</v>
      </c>
      <c r="F43" s="4"/>
      <c r="G43" s="4"/>
      <c r="H43" s="3"/>
      <c r="I43" t="str">
        <f t="shared" si="0"/>
        <v>460300</v>
      </c>
      <c r="J43" t="s">
        <v>44</v>
      </c>
      <c r="K43" t="str">
        <f t="shared" si="1"/>
        <v>0037</v>
      </c>
      <c r="L43" t="str">
        <f t="shared" si="2"/>
        <v>460300********0037</v>
      </c>
    </row>
    <row r="44" spans="1:12" ht="30" customHeight="1">
      <c r="A44" s="2"/>
      <c r="B44" s="2"/>
      <c r="C44" s="2" t="s">
        <v>77</v>
      </c>
      <c r="D44" s="4">
        <v>41</v>
      </c>
      <c r="E44" s="4">
        <f t="shared" si="3"/>
        <v>20.5</v>
      </c>
      <c r="F44" s="4"/>
      <c r="G44" s="4"/>
      <c r="H44" s="3"/>
      <c r="I44" t="str">
        <f t="shared" si="0"/>
        <v>460003</v>
      </c>
      <c r="J44" t="s">
        <v>44</v>
      </c>
      <c r="K44" t="str">
        <f t="shared" si="1"/>
        <v>3214</v>
      </c>
      <c r="L44" t="str">
        <f t="shared" si="2"/>
        <v>460003********3214</v>
      </c>
    </row>
    <row r="45" spans="1:12" ht="30" customHeight="1">
      <c r="A45" s="2"/>
      <c r="B45" s="2"/>
      <c r="C45" s="2" t="s">
        <v>78</v>
      </c>
      <c r="D45" s="4">
        <v>38.5</v>
      </c>
      <c r="E45" s="4">
        <f t="shared" si="3"/>
        <v>19.25</v>
      </c>
      <c r="F45" s="4"/>
      <c r="G45" s="4"/>
      <c r="H45" s="3"/>
      <c r="I45" t="str">
        <f t="shared" si="0"/>
        <v>370322</v>
      </c>
      <c r="J45" t="s">
        <v>44</v>
      </c>
      <c r="K45" t="str">
        <f t="shared" si="1"/>
        <v>3713</v>
      </c>
      <c r="L45" t="str">
        <f t="shared" si="2"/>
        <v>370322********3713</v>
      </c>
    </row>
    <row r="46" spans="1:12" ht="28.5" customHeight="1">
      <c r="A46" s="9" t="s">
        <v>12</v>
      </c>
      <c r="B46" s="10"/>
      <c r="C46" s="10"/>
      <c r="D46" s="10"/>
      <c r="E46" s="10"/>
      <c r="F46" s="10"/>
      <c r="G46" s="10"/>
      <c r="H46" s="11"/>
      <c r="I46" t="str">
        <f t="shared" si="0"/>
        <v/>
      </c>
      <c r="K46" t="str">
        <f t="shared" si="1"/>
        <v/>
      </c>
      <c r="L46" t="str">
        <f t="shared" si="2"/>
        <v/>
      </c>
    </row>
    <row r="47" spans="1:12" ht="30" customHeight="1">
      <c r="A47" s="2">
        <v>1</v>
      </c>
      <c r="B47" s="2" t="str">
        <f>"潘长春"</f>
        <v>潘长春</v>
      </c>
      <c r="C47" s="2" t="s">
        <v>79</v>
      </c>
      <c r="D47" s="4">
        <v>78.5</v>
      </c>
      <c r="E47" s="4">
        <f t="shared" si="3"/>
        <v>39.25</v>
      </c>
      <c r="F47" s="4"/>
      <c r="G47" s="4"/>
      <c r="H47" s="3" t="s">
        <v>5</v>
      </c>
      <c r="I47" t="str">
        <f t="shared" si="0"/>
        <v>412726</v>
      </c>
      <c r="J47" t="s">
        <v>44</v>
      </c>
      <c r="K47" t="str">
        <f t="shared" si="1"/>
        <v>3450</v>
      </c>
      <c r="L47" t="str">
        <f t="shared" si="2"/>
        <v>412726********3450</v>
      </c>
    </row>
    <row r="48" spans="1:12" ht="30" customHeight="1">
      <c r="A48" s="2">
        <v>2</v>
      </c>
      <c r="B48" s="2" t="str">
        <f>"翟顺涛"</f>
        <v>翟顺涛</v>
      </c>
      <c r="C48" s="2" t="s">
        <v>80</v>
      </c>
      <c r="D48" s="4">
        <v>75</v>
      </c>
      <c r="E48" s="4">
        <f t="shared" si="3"/>
        <v>37.5</v>
      </c>
      <c r="F48" s="4"/>
      <c r="G48" s="4"/>
      <c r="H48" s="3" t="s">
        <v>5</v>
      </c>
      <c r="I48" t="str">
        <f t="shared" si="0"/>
        <v>610423</v>
      </c>
      <c r="J48" t="s">
        <v>44</v>
      </c>
      <c r="K48" t="str">
        <f t="shared" si="1"/>
        <v>131X</v>
      </c>
      <c r="L48" t="str">
        <f t="shared" si="2"/>
        <v>610423********131X</v>
      </c>
    </row>
    <row r="49" spans="1:12" ht="30" customHeight="1">
      <c r="A49" s="2">
        <v>3</v>
      </c>
      <c r="B49" s="2" t="str">
        <f>"吴朝盛"</f>
        <v>吴朝盛</v>
      </c>
      <c r="C49" s="2" t="s">
        <v>81</v>
      </c>
      <c r="D49" s="4">
        <v>72.5</v>
      </c>
      <c r="E49" s="4">
        <f t="shared" si="3"/>
        <v>36.25</v>
      </c>
      <c r="F49" s="4"/>
      <c r="G49" s="4"/>
      <c r="H49" s="3" t="s">
        <v>5</v>
      </c>
      <c r="I49" t="str">
        <f t="shared" si="0"/>
        <v>460003</v>
      </c>
      <c r="J49" t="s">
        <v>44</v>
      </c>
      <c r="K49" t="str">
        <f t="shared" si="1"/>
        <v>2638</v>
      </c>
      <c r="L49" t="str">
        <f t="shared" si="2"/>
        <v>460003********2638</v>
      </c>
    </row>
    <row r="50" spans="1:12" ht="30" customHeight="1">
      <c r="A50" s="2">
        <v>4</v>
      </c>
      <c r="B50" s="2" t="str">
        <f>"耿冰洁"</f>
        <v>耿冰洁</v>
      </c>
      <c r="C50" s="2" t="s">
        <v>82</v>
      </c>
      <c r="D50" s="4">
        <v>67</v>
      </c>
      <c r="E50" s="4">
        <f t="shared" si="3"/>
        <v>33.5</v>
      </c>
      <c r="F50" s="4"/>
      <c r="G50" s="4"/>
      <c r="H50" s="3" t="s">
        <v>5</v>
      </c>
      <c r="I50" t="str">
        <f t="shared" si="0"/>
        <v>410621</v>
      </c>
      <c r="J50" t="s">
        <v>44</v>
      </c>
      <c r="K50" t="str">
        <f t="shared" si="1"/>
        <v>0029</v>
      </c>
      <c r="L50" t="str">
        <f t="shared" si="2"/>
        <v>410621********0029</v>
      </c>
    </row>
    <row r="51" spans="1:12" ht="30" customHeight="1">
      <c r="A51" s="2">
        <v>5</v>
      </c>
      <c r="B51" s="2" t="str">
        <f>"靳义志"</f>
        <v>靳义志</v>
      </c>
      <c r="C51" s="2" t="s">
        <v>83</v>
      </c>
      <c r="D51" s="4">
        <v>65</v>
      </c>
      <c r="E51" s="4">
        <f t="shared" si="3"/>
        <v>32.5</v>
      </c>
      <c r="F51" s="4"/>
      <c r="G51" s="4"/>
      <c r="H51" s="3" t="s">
        <v>5</v>
      </c>
      <c r="I51" t="str">
        <f t="shared" si="0"/>
        <v>412727</v>
      </c>
      <c r="J51" t="s">
        <v>44</v>
      </c>
      <c r="K51" t="str">
        <f t="shared" si="1"/>
        <v>0454</v>
      </c>
      <c r="L51" t="str">
        <f t="shared" si="2"/>
        <v>412727********0454</v>
      </c>
    </row>
    <row r="52" spans="1:12" ht="30" customHeight="1">
      <c r="A52" s="2">
        <v>6</v>
      </c>
      <c r="B52" s="2" t="str">
        <f>"吴薇"</f>
        <v>吴薇</v>
      </c>
      <c r="C52" s="2" t="s">
        <v>84</v>
      </c>
      <c r="D52" s="4">
        <v>64</v>
      </c>
      <c r="E52" s="4">
        <f t="shared" si="3"/>
        <v>32</v>
      </c>
      <c r="F52" s="4"/>
      <c r="G52" s="4"/>
      <c r="H52" s="3" t="s">
        <v>5</v>
      </c>
      <c r="I52" t="str">
        <f t="shared" si="0"/>
        <v>231182</v>
      </c>
      <c r="J52" t="s">
        <v>44</v>
      </c>
      <c r="K52" t="str">
        <f t="shared" si="1"/>
        <v>492X</v>
      </c>
      <c r="L52" t="str">
        <f t="shared" si="2"/>
        <v>231182********492X</v>
      </c>
    </row>
    <row r="53" spans="1:12" ht="30" customHeight="1">
      <c r="A53" s="2">
        <v>7</v>
      </c>
      <c r="B53" s="2" t="str">
        <f>"陈珊"</f>
        <v>陈珊</v>
      </c>
      <c r="C53" s="2" t="s">
        <v>85</v>
      </c>
      <c r="D53" s="4">
        <v>63.5</v>
      </c>
      <c r="E53" s="4">
        <f t="shared" si="3"/>
        <v>31.75</v>
      </c>
      <c r="F53" s="4"/>
      <c r="G53" s="4"/>
      <c r="H53" s="3" t="s">
        <v>5</v>
      </c>
      <c r="I53" t="str">
        <f t="shared" si="0"/>
        <v>420983</v>
      </c>
      <c r="J53" t="s">
        <v>44</v>
      </c>
      <c r="K53" t="str">
        <f t="shared" si="1"/>
        <v>366X</v>
      </c>
      <c r="L53" t="str">
        <f t="shared" si="2"/>
        <v>420983********366X</v>
      </c>
    </row>
    <row r="54" spans="1:12" ht="30" customHeight="1">
      <c r="A54" s="2"/>
      <c r="B54" s="2"/>
      <c r="C54" s="2" t="s">
        <v>86</v>
      </c>
      <c r="D54" s="4">
        <v>55.5</v>
      </c>
      <c r="E54" s="4">
        <f t="shared" si="3"/>
        <v>27.75</v>
      </c>
      <c r="F54" s="4"/>
      <c r="G54" s="4"/>
      <c r="H54" s="3"/>
      <c r="I54" t="str">
        <f t="shared" si="0"/>
        <v>360402</v>
      </c>
      <c r="J54" t="s">
        <v>44</v>
      </c>
      <c r="K54" t="str">
        <f t="shared" si="1"/>
        <v>5199</v>
      </c>
      <c r="L54" t="str">
        <f t="shared" si="2"/>
        <v>360402********5199</v>
      </c>
    </row>
    <row r="55" spans="1:12" ht="30" customHeight="1">
      <c r="A55" s="2"/>
      <c r="B55" s="2"/>
      <c r="C55" s="2" t="s">
        <v>87</v>
      </c>
      <c r="D55" s="4">
        <v>47</v>
      </c>
      <c r="E55" s="4">
        <f t="shared" si="3"/>
        <v>23.5</v>
      </c>
      <c r="F55" s="4"/>
      <c r="G55" s="4"/>
      <c r="H55" s="3"/>
      <c r="I55" t="str">
        <f t="shared" si="0"/>
        <v>460028</v>
      </c>
      <c r="J55" t="s">
        <v>44</v>
      </c>
      <c r="K55" t="str">
        <f t="shared" si="1"/>
        <v>2412</v>
      </c>
      <c r="L55" t="str">
        <f t="shared" si="2"/>
        <v>460028********2412</v>
      </c>
    </row>
    <row r="56" spans="1:12" ht="30" customHeight="1">
      <c r="A56" s="2"/>
      <c r="B56" s="2"/>
      <c r="C56" s="2" t="s">
        <v>88</v>
      </c>
      <c r="D56" s="4">
        <v>46</v>
      </c>
      <c r="E56" s="4">
        <f t="shared" si="3"/>
        <v>23</v>
      </c>
      <c r="F56" s="4"/>
      <c r="G56" s="4"/>
      <c r="H56" s="3"/>
      <c r="I56" t="str">
        <f t="shared" si="0"/>
        <v>460003</v>
      </c>
      <c r="J56" t="s">
        <v>44</v>
      </c>
      <c r="K56" t="str">
        <f t="shared" si="1"/>
        <v>0235</v>
      </c>
      <c r="L56" t="str">
        <f t="shared" si="2"/>
        <v>460003********0235</v>
      </c>
    </row>
    <row r="57" spans="1:12" ht="28.5" customHeight="1">
      <c r="A57" s="9" t="s">
        <v>13</v>
      </c>
      <c r="B57" s="10"/>
      <c r="C57" s="10"/>
      <c r="D57" s="10"/>
      <c r="E57" s="10"/>
      <c r="F57" s="10"/>
      <c r="G57" s="10"/>
      <c r="H57" s="11"/>
      <c r="I57" t="str">
        <f t="shared" si="0"/>
        <v/>
      </c>
      <c r="K57" t="str">
        <f t="shared" si="1"/>
        <v/>
      </c>
      <c r="L57" t="str">
        <f t="shared" si="2"/>
        <v/>
      </c>
    </row>
    <row r="58" spans="1:12" ht="30" customHeight="1">
      <c r="A58" s="2">
        <v>1</v>
      </c>
      <c r="B58" s="2" t="str">
        <f>"胡亚楠"</f>
        <v>胡亚楠</v>
      </c>
      <c r="C58" s="2" t="s">
        <v>89</v>
      </c>
      <c r="D58" s="4">
        <v>74</v>
      </c>
      <c r="E58" s="4">
        <f t="shared" si="3"/>
        <v>37</v>
      </c>
      <c r="F58" s="4"/>
      <c r="G58" s="4"/>
      <c r="H58" s="3" t="s">
        <v>5</v>
      </c>
      <c r="I58" t="str">
        <f t="shared" si="0"/>
        <v>412828</v>
      </c>
      <c r="J58" t="s">
        <v>44</v>
      </c>
      <c r="K58" t="str">
        <f t="shared" si="1"/>
        <v>0042</v>
      </c>
      <c r="L58" t="str">
        <f t="shared" si="2"/>
        <v>412828********0042</v>
      </c>
    </row>
    <row r="59" spans="1:12" ht="30" customHeight="1">
      <c r="A59" s="2">
        <v>2</v>
      </c>
      <c r="B59" s="2" t="str">
        <f>"李华伟"</f>
        <v>李华伟</v>
      </c>
      <c r="C59" s="2" t="s">
        <v>90</v>
      </c>
      <c r="D59" s="4">
        <v>73.5</v>
      </c>
      <c r="E59" s="4">
        <f t="shared" si="3"/>
        <v>36.75</v>
      </c>
      <c r="F59" s="4"/>
      <c r="G59" s="4"/>
      <c r="H59" s="3" t="s">
        <v>5</v>
      </c>
      <c r="I59" t="str">
        <f t="shared" si="0"/>
        <v>460003</v>
      </c>
      <c r="J59" t="s">
        <v>44</v>
      </c>
      <c r="K59" t="str">
        <f t="shared" si="1"/>
        <v>2631</v>
      </c>
      <c r="L59" t="str">
        <f t="shared" si="2"/>
        <v>460003********2631</v>
      </c>
    </row>
    <row r="60" spans="1:12" ht="30" customHeight="1">
      <c r="A60" s="2"/>
      <c r="B60" s="2"/>
      <c r="C60" s="2" t="s">
        <v>91</v>
      </c>
      <c r="D60" s="4">
        <v>50.5</v>
      </c>
      <c r="E60" s="4">
        <f t="shared" si="3"/>
        <v>25.25</v>
      </c>
      <c r="F60" s="4"/>
      <c r="G60" s="4"/>
      <c r="H60" s="3"/>
      <c r="I60" t="str">
        <f t="shared" si="0"/>
        <v>460032</v>
      </c>
      <c r="J60" t="s">
        <v>44</v>
      </c>
      <c r="K60" t="str">
        <f t="shared" si="1"/>
        <v>4373</v>
      </c>
      <c r="L60" t="str">
        <f t="shared" si="2"/>
        <v>460032********4373</v>
      </c>
    </row>
    <row r="61" spans="1:12" ht="28.5" customHeight="1">
      <c r="A61" s="9" t="s">
        <v>14</v>
      </c>
      <c r="B61" s="10"/>
      <c r="C61" s="10"/>
      <c r="D61" s="10"/>
      <c r="E61" s="10"/>
      <c r="F61" s="10"/>
      <c r="G61" s="10"/>
      <c r="H61" s="11"/>
      <c r="I61" t="str">
        <f t="shared" si="0"/>
        <v/>
      </c>
      <c r="K61" t="str">
        <f t="shared" si="1"/>
        <v/>
      </c>
      <c r="L61" t="str">
        <f t="shared" si="2"/>
        <v/>
      </c>
    </row>
    <row r="62" spans="1:12" ht="30" customHeight="1">
      <c r="A62" s="2">
        <v>1</v>
      </c>
      <c r="B62" s="2" t="str">
        <f>"唐永娇"</f>
        <v>唐永娇</v>
      </c>
      <c r="C62" s="2" t="s">
        <v>92</v>
      </c>
      <c r="D62" s="4">
        <v>86.5</v>
      </c>
      <c r="E62" s="4">
        <f t="shared" si="3"/>
        <v>43.25</v>
      </c>
      <c r="F62" s="4"/>
      <c r="G62" s="4"/>
      <c r="H62" s="3" t="s">
        <v>5</v>
      </c>
      <c r="I62" t="str">
        <f t="shared" si="0"/>
        <v>460033</v>
      </c>
      <c r="J62" t="s">
        <v>44</v>
      </c>
      <c r="K62" t="str">
        <f t="shared" si="1"/>
        <v>4484</v>
      </c>
      <c r="L62" t="str">
        <f t="shared" si="2"/>
        <v>460033********4484</v>
      </c>
    </row>
    <row r="63" spans="1:12" ht="30" customHeight="1">
      <c r="A63" s="2">
        <v>2</v>
      </c>
      <c r="B63" s="2" t="str">
        <f>"袁宇峰"</f>
        <v>袁宇峰</v>
      </c>
      <c r="C63" s="2" t="s">
        <v>93</v>
      </c>
      <c r="D63" s="4">
        <v>76.5</v>
      </c>
      <c r="E63" s="4">
        <f t="shared" si="3"/>
        <v>38.25</v>
      </c>
      <c r="F63" s="4"/>
      <c r="G63" s="4"/>
      <c r="H63" s="3" t="s">
        <v>5</v>
      </c>
      <c r="I63" t="str">
        <f t="shared" si="0"/>
        <v>142227</v>
      </c>
      <c r="J63" t="s">
        <v>44</v>
      </c>
      <c r="K63" t="str">
        <f t="shared" si="1"/>
        <v>4715</v>
      </c>
      <c r="L63" t="str">
        <f t="shared" si="2"/>
        <v>142227********4715</v>
      </c>
    </row>
    <row r="64" spans="1:12" ht="30" customHeight="1">
      <c r="A64" s="2">
        <v>3</v>
      </c>
      <c r="B64" s="2" t="str">
        <f>"任伟东"</f>
        <v>任伟东</v>
      </c>
      <c r="C64" s="2" t="s">
        <v>94</v>
      </c>
      <c r="D64" s="4">
        <v>72.5</v>
      </c>
      <c r="E64" s="4">
        <f t="shared" si="3"/>
        <v>36.25</v>
      </c>
      <c r="F64" s="4"/>
      <c r="G64" s="4"/>
      <c r="H64" s="3" t="s">
        <v>5</v>
      </c>
      <c r="I64" t="str">
        <f t="shared" si="0"/>
        <v>220581</v>
      </c>
      <c r="J64" t="s">
        <v>44</v>
      </c>
      <c r="K64" t="str">
        <f t="shared" si="1"/>
        <v>1810</v>
      </c>
      <c r="L64" t="str">
        <f t="shared" si="2"/>
        <v>220581********1810</v>
      </c>
    </row>
    <row r="65" spans="1:12" ht="30" customHeight="1">
      <c r="A65" s="2">
        <v>4</v>
      </c>
      <c r="B65" s="2" t="str">
        <f>"李博洋"</f>
        <v>李博洋</v>
      </c>
      <c r="C65" s="2" t="s">
        <v>95</v>
      </c>
      <c r="D65" s="4">
        <v>67.5</v>
      </c>
      <c r="E65" s="4">
        <f t="shared" si="3"/>
        <v>33.75</v>
      </c>
      <c r="F65" s="4"/>
      <c r="G65" s="4"/>
      <c r="H65" s="3" t="s">
        <v>5</v>
      </c>
      <c r="I65" t="str">
        <f t="shared" si="0"/>
        <v>232326</v>
      </c>
      <c r="J65" t="s">
        <v>44</v>
      </c>
      <c r="K65" t="str">
        <f t="shared" si="1"/>
        <v>1033</v>
      </c>
      <c r="L65" t="str">
        <f t="shared" si="2"/>
        <v>232326********1033</v>
      </c>
    </row>
    <row r="66" spans="1:12" ht="30" customHeight="1">
      <c r="A66" s="2">
        <v>5</v>
      </c>
      <c r="B66" s="2" t="str">
        <f>"符玲娜"</f>
        <v>符玲娜</v>
      </c>
      <c r="C66" s="2" t="s">
        <v>96</v>
      </c>
      <c r="D66" s="4">
        <v>67.5</v>
      </c>
      <c r="E66" s="4">
        <f t="shared" si="3"/>
        <v>33.75</v>
      </c>
      <c r="F66" s="4"/>
      <c r="G66" s="4"/>
      <c r="H66" s="3" t="s">
        <v>5</v>
      </c>
      <c r="I66" t="str">
        <f t="shared" si="0"/>
        <v>460003</v>
      </c>
      <c r="J66" t="s">
        <v>44</v>
      </c>
      <c r="K66" t="str">
        <f t="shared" si="1"/>
        <v>3421</v>
      </c>
      <c r="L66" t="str">
        <f t="shared" si="2"/>
        <v>460003********3421</v>
      </c>
    </row>
    <row r="67" spans="1:12" ht="30" customHeight="1">
      <c r="A67" s="2">
        <v>6</v>
      </c>
      <c r="B67" s="2" t="str">
        <f>"高栋"</f>
        <v>高栋</v>
      </c>
      <c r="C67" s="2" t="s">
        <v>97</v>
      </c>
      <c r="D67" s="4">
        <v>66</v>
      </c>
      <c r="E67" s="4">
        <f t="shared" si="3"/>
        <v>33</v>
      </c>
      <c r="F67" s="4"/>
      <c r="G67" s="4"/>
      <c r="H67" s="3" t="s">
        <v>5</v>
      </c>
      <c r="I67" t="str">
        <f t="shared" si="0"/>
        <v>230703</v>
      </c>
      <c r="J67" t="s">
        <v>44</v>
      </c>
      <c r="K67" t="str">
        <f t="shared" si="1"/>
        <v>0328</v>
      </c>
      <c r="L67" t="str">
        <f t="shared" si="2"/>
        <v>230703********0328</v>
      </c>
    </row>
    <row r="68" spans="1:12" ht="30" customHeight="1">
      <c r="A68" s="2">
        <v>7</v>
      </c>
      <c r="B68" s="2" t="str">
        <f>"刘晓娟"</f>
        <v>刘晓娟</v>
      </c>
      <c r="C68" s="2" t="s">
        <v>98</v>
      </c>
      <c r="D68" s="4">
        <v>65.5</v>
      </c>
      <c r="E68" s="4">
        <f t="shared" si="3"/>
        <v>32.75</v>
      </c>
      <c r="F68" s="4"/>
      <c r="G68" s="4"/>
      <c r="H68" s="3" t="s">
        <v>5</v>
      </c>
      <c r="I68" t="str">
        <f t="shared" si="0"/>
        <v>620111</v>
      </c>
      <c r="J68" t="s">
        <v>44</v>
      </c>
      <c r="K68" t="str">
        <f t="shared" si="1"/>
        <v>1029</v>
      </c>
      <c r="L68" t="str">
        <f t="shared" si="2"/>
        <v>620111********1029</v>
      </c>
    </row>
    <row r="69" spans="1:12" ht="30" customHeight="1">
      <c r="A69" s="2">
        <v>8</v>
      </c>
      <c r="B69" s="2" t="str">
        <f>"杜薇"</f>
        <v>杜薇</v>
      </c>
      <c r="C69" s="2" t="s">
        <v>99</v>
      </c>
      <c r="D69" s="4">
        <v>63</v>
      </c>
      <c r="E69" s="4">
        <f t="shared" si="3"/>
        <v>31.5</v>
      </c>
      <c r="F69" s="4"/>
      <c r="G69" s="4"/>
      <c r="H69" s="3" t="s">
        <v>5</v>
      </c>
      <c r="I69" t="str">
        <f aca="true" t="shared" si="4" ref="I69:I113">LEFT(C69,6)</f>
        <v>211021</v>
      </c>
      <c r="J69" t="s">
        <v>44</v>
      </c>
      <c r="K69" t="str">
        <f aca="true" t="shared" si="5" ref="K69:K113">RIGHT(C69,4)</f>
        <v>1544</v>
      </c>
      <c r="L69" t="str">
        <f aca="true" t="shared" si="6" ref="L69:L113">I69&amp;J69&amp;K69</f>
        <v>211021********1544</v>
      </c>
    </row>
    <row r="70" spans="1:12" ht="30" customHeight="1">
      <c r="A70" s="2">
        <v>9</v>
      </c>
      <c r="B70" s="2" t="str">
        <f>"李诚念"</f>
        <v>李诚念</v>
      </c>
      <c r="C70" s="2" t="s">
        <v>100</v>
      </c>
      <c r="D70" s="4">
        <v>60.5</v>
      </c>
      <c r="E70" s="4">
        <f t="shared" si="3"/>
        <v>30.25</v>
      </c>
      <c r="F70" s="4"/>
      <c r="G70" s="4"/>
      <c r="H70" s="3" t="s">
        <v>5</v>
      </c>
      <c r="I70" t="str">
        <f t="shared" si="4"/>
        <v>460300</v>
      </c>
      <c r="J70" t="s">
        <v>44</v>
      </c>
      <c r="K70" t="str">
        <f t="shared" si="5"/>
        <v>0012</v>
      </c>
      <c r="L70" t="str">
        <f t="shared" si="6"/>
        <v>460300********0012</v>
      </c>
    </row>
    <row r="71" spans="1:12" ht="30" customHeight="1">
      <c r="A71" s="2"/>
      <c r="B71" s="2"/>
      <c r="C71" s="2" t="s">
        <v>101</v>
      </c>
      <c r="D71" s="4">
        <v>57</v>
      </c>
      <c r="E71" s="4">
        <f aca="true" t="shared" si="7" ref="E71:E134">D71/2</f>
        <v>28.5</v>
      </c>
      <c r="F71" s="4"/>
      <c r="G71" s="4"/>
      <c r="H71" s="3"/>
      <c r="I71" t="str">
        <f t="shared" si="4"/>
        <v>130283</v>
      </c>
      <c r="J71" t="s">
        <v>44</v>
      </c>
      <c r="K71" t="str">
        <f t="shared" si="5"/>
        <v>505X</v>
      </c>
      <c r="L71" t="str">
        <f t="shared" si="6"/>
        <v>130283********505X</v>
      </c>
    </row>
    <row r="72" spans="1:12" ht="30" customHeight="1">
      <c r="A72" s="2"/>
      <c r="B72" s="2"/>
      <c r="C72" s="2" t="s">
        <v>102</v>
      </c>
      <c r="D72" s="4">
        <v>49</v>
      </c>
      <c r="E72" s="4">
        <f t="shared" si="7"/>
        <v>24.5</v>
      </c>
      <c r="F72" s="4"/>
      <c r="G72" s="4"/>
      <c r="H72" s="3"/>
      <c r="I72" t="str">
        <f t="shared" si="4"/>
        <v>460300</v>
      </c>
      <c r="J72" t="s">
        <v>44</v>
      </c>
      <c r="K72" t="str">
        <f t="shared" si="5"/>
        <v>0010</v>
      </c>
      <c r="L72" t="str">
        <f t="shared" si="6"/>
        <v>460300********0010</v>
      </c>
    </row>
    <row r="73" spans="1:12" ht="28.5" customHeight="1">
      <c r="A73" s="9" t="s">
        <v>15</v>
      </c>
      <c r="B73" s="10"/>
      <c r="C73" s="10"/>
      <c r="D73" s="10"/>
      <c r="E73" s="10"/>
      <c r="F73" s="10"/>
      <c r="G73" s="10"/>
      <c r="H73" s="11"/>
      <c r="I73" t="str">
        <f t="shared" si="4"/>
        <v/>
      </c>
      <c r="K73" t="str">
        <f t="shared" si="5"/>
        <v/>
      </c>
      <c r="L73" t="str">
        <f t="shared" si="6"/>
        <v/>
      </c>
    </row>
    <row r="74" spans="1:12" ht="30" customHeight="1">
      <c r="A74" s="2">
        <v>1</v>
      </c>
      <c r="B74" s="2" t="str">
        <f>"蔡汝斌"</f>
        <v>蔡汝斌</v>
      </c>
      <c r="C74" s="2" t="s">
        <v>103</v>
      </c>
      <c r="D74" s="4">
        <v>66</v>
      </c>
      <c r="E74" s="4">
        <f t="shared" si="7"/>
        <v>33</v>
      </c>
      <c r="F74" s="4"/>
      <c r="G74" s="4"/>
      <c r="H74" s="3" t="s">
        <v>5</v>
      </c>
      <c r="I74" t="str">
        <f t="shared" si="4"/>
        <v>460024</v>
      </c>
      <c r="J74" t="s">
        <v>44</v>
      </c>
      <c r="K74" t="str">
        <f t="shared" si="5"/>
        <v>8718</v>
      </c>
      <c r="L74" t="str">
        <f t="shared" si="6"/>
        <v>460024********8718</v>
      </c>
    </row>
    <row r="75" spans="1:12" ht="30" customHeight="1">
      <c r="A75" s="2">
        <v>2</v>
      </c>
      <c r="B75" s="2" t="str">
        <f>"朱振厂"</f>
        <v>朱振厂</v>
      </c>
      <c r="C75" s="2" t="s">
        <v>104</v>
      </c>
      <c r="D75" s="4">
        <v>63.5</v>
      </c>
      <c r="E75" s="4">
        <f t="shared" si="7"/>
        <v>31.75</v>
      </c>
      <c r="F75" s="4"/>
      <c r="G75" s="4"/>
      <c r="H75" s="3" t="s">
        <v>5</v>
      </c>
      <c r="I75" t="str">
        <f t="shared" si="4"/>
        <v>370829</v>
      </c>
      <c r="J75" t="s">
        <v>44</v>
      </c>
      <c r="K75" t="str">
        <f t="shared" si="5"/>
        <v>3516</v>
      </c>
      <c r="L75" t="str">
        <f t="shared" si="6"/>
        <v>370829********3516</v>
      </c>
    </row>
    <row r="76" spans="1:12" ht="30" customHeight="1">
      <c r="A76" s="2">
        <v>3</v>
      </c>
      <c r="B76" s="2" t="str">
        <f>"王雷"</f>
        <v>王雷</v>
      </c>
      <c r="C76" s="2" t="s">
        <v>105</v>
      </c>
      <c r="D76" s="4">
        <v>62</v>
      </c>
      <c r="E76" s="4">
        <f t="shared" si="7"/>
        <v>31</v>
      </c>
      <c r="F76" s="4"/>
      <c r="G76" s="4"/>
      <c r="H76" s="3" t="s">
        <v>5</v>
      </c>
      <c r="I76" t="str">
        <f t="shared" si="4"/>
        <v>130427</v>
      </c>
      <c r="J76" t="s">
        <v>44</v>
      </c>
      <c r="K76" t="str">
        <f t="shared" si="5"/>
        <v>0018</v>
      </c>
      <c r="L76" t="str">
        <f t="shared" si="6"/>
        <v>130427********0018</v>
      </c>
    </row>
    <row r="77" spans="1:12" ht="30" customHeight="1">
      <c r="A77" s="2"/>
      <c r="B77" s="2"/>
      <c r="C77" s="2" t="s">
        <v>106</v>
      </c>
      <c r="D77" s="4">
        <v>45</v>
      </c>
      <c r="E77" s="4">
        <f t="shared" si="7"/>
        <v>22.5</v>
      </c>
      <c r="F77" s="4"/>
      <c r="G77" s="4"/>
      <c r="H77" s="3"/>
      <c r="I77" t="str">
        <f t="shared" si="4"/>
        <v>460300</v>
      </c>
      <c r="J77" t="s">
        <v>44</v>
      </c>
      <c r="K77" t="str">
        <f t="shared" si="5"/>
        <v>0011</v>
      </c>
      <c r="L77" t="str">
        <f t="shared" si="6"/>
        <v>460300********0011</v>
      </c>
    </row>
    <row r="78" spans="1:12" ht="28.5" customHeight="1">
      <c r="A78" s="9" t="s">
        <v>16</v>
      </c>
      <c r="B78" s="10"/>
      <c r="C78" s="10"/>
      <c r="D78" s="10"/>
      <c r="E78" s="10"/>
      <c r="F78" s="10"/>
      <c r="G78" s="10"/>
      <c r="H78" s="11"/>
      <c r="I78" t="str">
        <f t="shared" si="4"/>
        <v/>
      </c>
      <c r="K78" t="str">
        <f t="shared" si="5"/>
        <v/>
      </c>
      <c r="L78" t="str">
        <f t="shared" si="6"/>
        <v/>
      </c>
    </row>
    <row r="79" spans="1:12" ht="30" customHeight="1">
      <c r="A79" s="2">
        <v>1</v>
      </c>
      <c r="B79" s="2" t="str">
        <f>"李祥"</f>
        <v>李祥</v>
      </c>
      <c r="C79" s="2" t="s">
        <v>107</v>
      </c>
      <c r="D79" s="4">
        <v>75.5</v>
      </c>
      <c r="E79" s="4">
        <f t="shared" si="7"/>
        <v>37.75</v>
      </c>
      <c r="F79" s="4"/>
      <c r="G79" s="4"/>
      <c r="H79" s="3" t="s">
        <v>5</v>
      </c>
      <c r="I79" t="str">
        <f t="shared" si="4"/>
        <v>460003</v>
      </c>
      <c r="J79" t="s">
        <v>44</v>
      </c>
      <c r="K79" t="str">
        <f t="shared" si="5"/>
        <v>1834</v>
      </c>
      <c r="L79" t="str">
        <f t="shared" si="6"/>
        <v>460003********1834</v>
      </c>
    </row>
    <row r="80" spans="1:12" ht="30" customHeight="1">
      <c r="A80" s="2">
        <v>2</v>
      </c>
      <c r="B80" s="2" t="str">
        <f>"钟佳昌"</f>
        <v>钟佳昌</v>
      </c>
      <c r="C80" s="2" t="s">
        <v>108</v>
      </c>
      <c r="D80" s="4">
        <v>63</v>
      </c>
      <c r="E80" s="4">
        <f t="shared" si="7"/>
        <v>31.5</v>
      </c>
      <c r="F80" s="4"/>
      <c r="G80" s="4"/>
      <c r="H80" s="3" t="s">
        <v>5</v>
      </c>
      <c r="I80" t="str">
        <f t="shared" si="4"/>
        <v>430304</v>
      </c>
      <c r="J80" t="s">
        <v>44</v>
      </c>
      <c r="K80" t="str">
        <f t="shared" si="5"/>
        <v>0776</v>
      </c>
      <c r="L80" t="str">
        <f t="shared" si="6"/>
        <v>430304********0776</v>
      </c>
    </row>
    <row r="81" spans="1:12" ht="30" customHeight="1">
      <c r="A81" s="2">
        <v>3</v>
      </c>
      <c r="B81" s="2" t="str">
        <f>"张泽"</f>
        <v>张泽</v>
      </c>
      <c r="C81" s="2" t="s">
        <v>109</v>
      </c>
      <c r="D81" s="4">
        <v>60.5</v>
      </c>
      <c r="E81" s="4">
        <f t="shared" si="7"/>
        <v>30.25</v>
      </c>
      <c r="F81" s="4"/>
      <c r="G81" s="4"/>
      <c r="H81" s="3" t="s">
        <v>5</v>
      </c>
      <c r="I81" t="str">
        <f t="shared" si="4"/>
        <v>140110</v>
      </c>
      <c r="J81" t="s">
        <v>44</v>
      </c>
      <c r="K81" t="str">
        <f t="shared" si="5"/>
        <v>0536</v>
      </c>
      <c r="L81" t="str">
        <f t="shared" si="6"/>
        <v>140110********0536</v>
      </c>
    </row>
    <row r="82" spans="1:12" ht="28.5" customHeight="1">
      <c r="A82" s="9" t="s">
        <v>17</v>
      </c>
      <c r="B82" s="10"/>
      <c r="C82" s="10"/>
      <c r="D82" s="10"/>
      <c r="E82" s="10"/>
      <c r="F82" s="10"/>
      <c r="G82" s="10"/>
      <c r="H82" s="11"/>
      <c r="I82" t="str">
        <f t="shared" si="4"/>
        <v/>
      </c>
      <c r="K82" t="str">
        <f t="shared" si="5"/>
        <v/>
      </c>
      <c r="L82" t="str">
        <f t="shared" si="6"/>
        <v/>
      </c>
    </row>
    <row r="83" spans="1:12" ht="30" customHeight="1">
      <c r="A83" s="2">
        <v>1</v>
      </c>
      <c r="B83" s="2" t="str">
        <f>"邓玉霞"</f>
        <v>邓玉霞</v>
      </c>
      <c r="C83" s="2" t="s">
        <v>110</v>
      </c>
      <c r="D83" s="4">
        <v>80.5</v>
      </c>
      <c r="E83" s="4">
        <f t="shared" si="7"/>
        <v>40.25</v>
      </c>
      <c r="F83" s="4"/>
      <c r="G83" s="4"/>
      <c r="H83" s="3" t="s">
        <v>5</v>
      </c>
      <c r="I83" t="str">
        <f t="shared" si="4"/>
        <v>460004</v>
      </c>
      <c r="J83" t="s">
        <v>44</v>
      </c>
      <c r="K83" t="str">
        <f t="shared" si="5"/>
        <v>302X</v>
      </c>
      <c r="L83" t="str">
        <f t="shared" si="6"/>
        <v>460004********302X</v>
      </c>
    </row>
    <row r="84" spans="1:12" ht="30" customHeight="1">
      <c r="A84" s="2">
        <v>2</v>
      </c>
      <c r="B84" s="2" t="str">
        <f>"董雁梧"</f>
        <v>董雁梧</v>
      </c>
      <c r="C84" s="2" t="s">
        <v>111</v>
      </c>
      <c r="D84" s="4">
        <v>79</v>
      </c>
      <c r="E84" s="4">
        <f t="shared" si="7"/>
        <v>39.5</v>
      </c>
      <c r="F84" s="4"/>
      <c r="G84" s="4"/>
      <c r="H84" s="3" t="s">
        <v>5</v>
      </c>
      <c r="I84" t="str">
        <f t="shared" si="4"/>
        <v>411402</v>
      </c>
      <c r="J84" t="s">
        <v>44</v>
      </c>
      <c r="K84" t="str">
        <f t="shared" si="5"/>
        <v>821X</v>
      </c>
      <c r="L84" t="str">
        <f t="shared" si="6"/>
        <v>411402********821X</v>
      </c>
    </row>
    <row r="85" spans="1:12" ht="30" customHeight="1">
      <c r="A85" s="2">
        <v>3</v>
      </c>
      <c r="B85" s="2" t="str">
        <f>"关莹"</f>
        <v>关莹</v>
      </c>
      <c r="C85" s="2" t="s">
        <v>112</v>
      </c>
      <c r="D85" s="4">
        <v>78.5</v>
      </c>
      <c r="E85" s="4">
        <f t="shared" si="7"/>
        <v>39.25</v>
      </c>
      <c r="F85" s="4"/>
      <c r="G85" s="4"/>
      <c r="H85" s="3" t="s">
        <v>5</v>
      </c>
      <c r="I85" t="str">
        <f t="shared" si="4"/>
        <v>142603</v>
      </c>
      <c r="J85" t="s">
        <v>44</v>
      </c>
      <c r="K85" t="str">
        <f t="shared" si="5"/>
        <v>1047</v>
      </c>
      <c r="L85" t="str">
        <f t="shared" si="6"/>
        <v>142603********1047</v>
      </c>
    </row>
    <row r="86" spans="1:12" ht="30" customHeight="1">
      <c r="A86" s="2">
        <v>4</v>
      </c>
      <c r="B86" s="2" t="str">
        <f>"石慧"</f>
        <v>石慧</v>
      </c>
      <c r="C86" s="2" t="s">
        <v>113</v>
      </c>
      <c r="D86" s="4">
        <v>77.5</v>
      </c>
      <c r="E86" s="4">
        <f t="shared" si="7"/>
        <v>38.75</v>
      </c>
      <c r="F86" s="4"/>
      <c r="G86" s="4"/>
      <c r="H86" s="3" t="s">
        <v>5</v>
      </c>
      <c r="I86" t="str">
        <f t="shared" si="4"/>
        <v>460003</v>
      </c>
      <c r="J86" t="s">
        <v>44</v>
      </c>
      <c r="K86" t="str">
        <f t="shared" si="5"/>
        <v>5229</v>
      </c>
      <c r="L86" t="str">
        <f t="shared" si="6"/>
        <v>460003********5229</v>
      </c>
    </row>
    <row r="87" spans="1:12" ht="30" customHeight="1">
      <c r="A87" s="2">
        <v>5</v>
      </c>
      <c r="B87" s="2" t="str">
        <f>"曹东"</f>
        <v>曹东</v>
      </c>
      <c r="C87" s="2" t="s">
        <v>114</v>
      </c>
      <c r="D87" s="4">
        <v>72.5</v>
      </c>
      <c r="E87" s="4">
        <f t="shared" si="7"/>
        <v>36.25</v>
      </c>
      <c r="F87" s="4"/>
      <c r="G87" s="4"/>
      <c r="H87" s="3" t="s">
        <v>5</v>
      </c>
      <c r="I87" t="str">
        <f t="shared" si="4"/>
        <v>220721</v>
      </c>
      <c r="J87" t="s">
        <v>44</v>
      </c>
      <c r="K87" t="str">
        <f t="shared" si="5"/>
        <v>0234</v>
      </c>
      <c r="L87" t="str">
        <f t="shared" si="6"/>
        <v>220721********0234</v>
      </c>
    </row>
    <row r="88" spans="1:12" ht="30" customHeight="1">
      <c r="A88" s="2">
        <v>6</v>
      </c>
      <c r="B88" s="2" t="str">
        <f>"魏珊珊"</f>
        <v>魏珊珊</v>
      </c>
      <c r="C88" s="2" t="s">
        <v>115</v>
      </c>
      <c r="D88" s="4">
        <v>69.5</v>
      </c>
      <c r="E88" s="4">
        <f t="shared" si="7"/>
        <v>34.75</v>
      </c>
      <c r="F88" s="4"/>
      <c r="G88" s="4"/>
      <c r="H88" s="3" t="s">
        <v>5</v>
      </c>
      <c r="I88" t="str">
        <f t="shared" si="4"/>
        <v>370502</v>
      </c>
      <c r="J88" t="s">
        <v>44</v>
      </c>
      <c r="K88" t="str">
        <f t="shared" si="5"/>
        <v>2862</v>
      </c>
      <c r="L88" t="str">
        <f t="shared" si="6"/>
        <v>370502********2862</v>
      </c>
    </row>
    <row r="89" spans="1:12" ht="30" customHeight="1">
      <c r="A89" s="2">
        <v>7</v>
      </c>
      <c r="B89" s="2" t="str">
        <f>"刘婷婷"</f>
        <v>刘婷婷</v>
      </c>
      <c r="C89" s="2" t="s">
        <v>116</v>
      </c>
      <c r="D89" s="4">
        <v>69</v>
      </c>
      <c r="E89" s="4">
        <f t="shared" si="7"/>
        <v>34.5</v>
      </c>
      <c r="F89" s="4"/>
      <c r="G89" s="4"/>
      <c r="H89" s="3" t="s">
        <v>5</v>
      </c>
      <c r="I89" t="str">
        <f t="shared" si="4"/>
        <v>411082</v>
      </c>
      <c r="J89" t="s">
        <v>44</v>
      </c>
      <c r="K89" t="str">
        <f t="shared" si="5"/>
        <v>2423</v>
      </c>
      <c r="L89" t="str">
        <f t="shared" si="6"/>
        <v>411082********2423</v>
      </c>
    </row>
    <row r="90" spans="1:12" ht="30" customHeight="1">
      <c r="A90" s="2">
        <v>8</v>
      </c>
      <c r="B90" s="2" t="str">
        <f>"王瑛"</f>
        <v>王瑛</v>
      </c>
      <c r="C90" s="2" t="s">
        <v>117</v>
      </c>
      <c r="D90" s="4">
        <v>68.5</v>
      </c>
      <c r="E90" s="4">
        <f t="shared" si="7"/>
        <v>34.25</v>
      </c>
      <c r="F90" s="4"/>
      <c r="G90" s="4"/>
      <c r="H90" s="3" t="s">
        <v>5</v>
      </c>
      <c r="I90" t="str">
        <f t="shared" si="4"/>
        <v>460003</v>
      </c>
      <c r="J90" t="s">
        <v>44</v>
      </c>
      <c r="K90" t="str">
        <f t="shared" si="5"/>
        <v>4622</v>
      </c>
      <c r="L90" t="str">
        <f t="shared" si="6"/>
        <v>460003********4622</v>
      </c>
    </row>
    <row r="91" spans="1:12" ht="30" customHeight="1">
      <c r="A91" s="2">
        <v>9</v>
      </c>
      <c r="B91" s="2" t="str">
        <f>"李诗禄"</f>
        <v>李诗禄</v>
      </c>
      <c r="C91" s="2" t="s">
        <v>118</v>
      </c>
      <c r="D91" s="4">
        <v>66.5</v>
      </c>
      <c r="E91" s="4">
        <f t="shared" si="7"/>
        <v>33.25</v>
      </c>
      <c r="F91" s="4"/>
      <c r="G91" s="4"/>
      <c r="H91" s="3" t="s">
        <v>5</v>
      </c>
      <c r="I91" t="str">
        <f t="shared" si="4"/>
        <v>230225</v>
      </c>
      <c r="J91" t="s">
        <v>44</v>
      </c>
      <c r="K91" t="str">
        <f t="shared" si="5"/>
        <v>0522</v>
      </c>
      <c r="L91" t="str">
        <f t="shared" si="6"/>
        <v>230225********0522</v>
      </c>
    </row>
    <row r="92" spans="1:12" ht="30" customHeight="1">
      <c r="A92" s="2">
        <v>10</v>
      </c>
      <c r="B92" s="2" t="str">
        <f>"符开欣"</f>
        <v>符开欣</v>
      </c>
      <c r="C92" s="2" t="s">
        <v>119</v>
      </c>
      <c r="D92" s="4">
        <v>64</v>
      </c>
      <c r="E92" s="4">
        <f t="shared" si="7"/>
        <v>32</v>
      </c>
      <c r="F92" s="4"/>
      <c r="G92" s="4"/>
      <c r="H92" s="3" t="s">
        <v>5</v>
      </c>
      <c r="I92" t="str">
        <f t="shared" si="4"/>
        <v>460003</v>
      </c>
      <c r="J92" t="s">
        <v>44</v>
      </c>
      <c r="K92" t="str">
        <f t="shared" si="5"/>
        <v>0446</v>
      </c>
      <c r="L92" t="str">
        <f t="shared" si="6"/>
        <v>460003********0446</v>
      </c>
    </row>
    <row r="93" spans="1:12" ht="30" customHeight="1">
      <c r="A93" s="2">
        <v>11</v>
      </c>
      <c r="B93" s="2" t="str">
        <f>"陆梅"</f>
        <v>陆梅</v>
      </c>
      <c r="C93" s="2" t="s">
        <v>120</v>
      </c>
      <c r="D93" s="4">
        <v>61.5</v>
      </c>
      <c r="E93" s="4">
        <f t="shared" si="7"/>
        <v>30.75</v>
      </c>
      <c r="F93" s="4"/>
      <c r="G93" s="4"/>
      <c r="H93" s="3" t="s">
        <v>5</v>
      </c>
      <c r="I93" t="str">
        <f t="shared" si="4"/>
        <v>460003</v>
      </c>
      <c r="J93" t="s">
        <v>44</v>
      </c>
      <c r="K93" t="str">
        <f t="shared" si="5"/>
        <v>0226</v>
      </c>
      <c r="L93" t="str">
        <f t="shared" si="6"/>
        <v>460003********0226</v>
      </c>
    </row>
    <row r="94" spans="1:12" ht="30" customHeight="1">
      <c r="A94" s="2">
        <v>12</v>
      </c>
      <c r="B94" s="2" t="str">
        <f>"石莹莹"</f>
        <v>石莹莹</v>
      </c>
      <c r="C94" s="2" t="s">
        <v>121</v>
      </c>
      <c r="D94" s="4">
        <v>61</v>
      </c>
      <c r="E94" s="4">
        <f t="shared" si="7"/>
        <v>30.5</v>
      </c>
      <c r="F94" s="4"/>
      <c r="G94" s="4"/>
      <c r="H94" s="3" t="s">
        <v>5</v>
      </c>
      <c r="I94" t="str">
        <f t="shared" si="4"/>
        <v>340826</v>
      </c>
      <c r="J94" t="s">
        <v>44</v>
      </c>
      <c r="K94" t="str">
        <f t="shared" si="5"/>
        <v>2288</v>
      </c>
      <c r="L94" t="str">
        <f t="shared" si="6"/>
        <v>340826********2288</v>
      </c>
    </row>
    <row r="95" spans="1:12" ht="30" customHeight="1">
      <c r="A95" s="2">
        <v>13</v>
      </c>
      <c r="B95" s="2" t="str">
        <f>"米晓将"</f>
        <v>米晓将</v>
      </c>
      <c r="C95" s="2" t="s">
        <v>122</v>
      </c>
      <c r="D95" s="4">
        <v>60.5</v>
      </c>
      <c r="E95" s="4">
        <f t="shared" si="7"/>
        <v>30.25</v>
      </c>
      <c r="F95" s="4"/>
      <c r="G95" s="4"/>
      <c r="H95" s="3" t="s">
        <v>5</v>
      </c>
      <c r="I95" t="str">
        <f t="shared" si="4"/>
        <v>142322</v>
      </c>
      <c r="J95" t="s">
        <v>44</v>
      </c>
      <c r="K95" t="str">
        <f t="shared" si="5"/>
        <v>0013</v>
      </c>
      <c r="L95" t="str">
        <f t="shared" si="6"/>
        <v>142322********0013</v>
      </c>
    </row>
    <row r="96" spans="1:12" ht="30" customHeight="1">
      <c r="A96" s="2">
        <v>13</v>
      </c>
      <c r="B96" s="2" t="str">
        <f>"颜欢欢"</f>
        <v>颜欢欢</v>
      </c>
      <c r="C96" s="2" t="s">
        <v>123</v>
      </c>
      <c r="D96" s="4">
        <v>60.5</v>
      </c>
      <c r="E96" s="4">
        <f t="shared" si="7"/>
        <v>30.25</v>
      </c>
      <c r="F96" s="4"/>
      <c r="G96" s="4"/>
      <c r="H96" s="3" t="s">
        <v>5</v>
      </c>
      <c r="I96" t="str">
        <f t="shared" si="4"/>
        <v>460103</v>
      </c>
      <c r="J96" t="s">
        <v>44</v>
      </c>
      <c r="K96" t="str">
        <f t="shared" si="5"/>
        <v>1249</v>
      </c>
      <c r="L96" t="str">
        <f t="shared" si="6"/>
        <v>460103********1249</v>
      </c>
    </row>
    <row r="97" spans="1:12" ht="30" customHeight="1">
      <c r="A97" s="2">
        <v>15</v>
      </c>
      <c r="B97" s="2" t="str">
        <f>"符积弘"</f>
        <v>符积弘</v>
      </c>
      <c r="C97" s="2" t="s">
        <v>124</v>
      </c>
      <c r="D97" s="4">
        <v>60.5</v>
      </c>
      <c r="E97" s="4">
        <f t="shared" si="7"/>
        <v>30.25</v>
      </c>
      <c r="F97" s="4"/>
      <c r="G97" s="4"/>
      <c r="H97" s="3" t="s">
        <v>5</v>
      </c>
      <c r="I97" t="str">
        <f t="shared" si="4"/>
        <v>460003</v>
      </c>
      <c r="J97" t="s">
        <v>44</v>
      </c>
      <c r="K97" t="str">
        <f t="shared" si="5"/>
        <v>0217</v>
      </c>
      <c r="L97" t="str">
        <f t="shared" si="6"/>
        <v>460003********0217</v>
      </c>
    </row>
    <row r="98" spans="1:12" ht="30" customHeight="1">
      <c r="A98" s="2">
        <v>16</v>
      </c>
      <c r="B98" s="2" t="str">
        <f>"李小平"</f>
        <v>李小平</v>
      </c>
      <c r="C98" s="2" t="s">
        <v>125</v>
      </c>
      <c r="D98" s="4">
        <v>60</v>
      </c>
      <c r="E98" s="4">
        <f t="shared" si="7"/>
        <v>30</v>
      </c>
      <c r="F98" s="4"/>
      <c r="G98" s="4"/>
      <c r="H98" s="3" t="s">
        <v>5</v>
      </c>
      <c r="I98" t="str">
        <f t="shared" si="4"/>
        <v>460027</v>
      </c>
      <c r="J98" t="s">
        <v>44</v>
      </c>
      <c r="K98" t="str">
        <f t="shared" si="5"/>
        <v>0023</v>
      </c>
      <c r="L98" t="str">
        <f t="shared" si="6"/>
        <v>460027********0023</v>
      </c>
    </row>
    <row r="99" spans="1:12" ht="30" customHeight="1">
      <c r="A99" s="2"/>
      <c r="B99" s="2"/>
      <c r="C99" s="2" t="s">
        <v>126</v>
      </c>
      <c r="D99" s="4">
        <v>58.5</v>
      </c>
      <c r="E99" s="4">
        <f t="shared" si="7"/>
        <v>29.25</v>
      </c>
      <c r="F99" s="4"/>
      <c r="G99" s="4"/>
      <c r="H99" s="3"/>
      <c r="I99" t="str">
        <f t="shared" si="4"/>
        <v>232303</v>
      </c>
      <c r="J99" t="s">
        <v>44</v>
      </c>
      <c r="K99" t="str">
        <f t="shared" si="5"/>
        <v>0828</v>
      </c>
      <c r="L99" t="str">
        <f t="shared" si="6"/>
        <v>232303********0828</v>
      </c>
    </row>
    <row r="100" spans="1:12" ht="30" customHeight="1">
      <c r="A100" s="2"/>
      <c r="B100" s="2"/>
      <c r="C100" s="2" t="s">
        <v>127</v>
      </c>
      <c r="D100" s="4">
        <v>58.5</v>
      </c>
      <c r="E100" s="4">
        <f t="shared" si="7"/>
        <v>29.25</v>
      </c>
      <c r="F100" s="4"/>
      <c r="G100" s="4"/>
      <c r="H100" s="3"/>
      <c r="I100" t="str">
        <f t="shared" si="4"/>
        <v>142702</v>
      </c>
      <c r="J100" t="s">
        <v>44</v>
      </c>
      <c r="K100" t="str">
        <f t="shared" si="5"/>
        <v>2427</v>
      </c>
      <c r="L100" t="str">
        <f t="shared" si="6"/>
        <v>142702********2427</v>
      </c>
    </row>
    <row r="101" spans="1:12" ht="30" customHeight="1">
      <c r="A101" s="2"/>
      <c r="B101" s="2"/>
      <c r="C101" s="2" t="s">
        <v>128</v>
      </c>
      <c r="D101" s="4">
        <v>57.5</v>
      </c>
      <c r="E101" s="4">
        <f t="shared" si="7"/>
        <v>28.75</v>
      </c>
      <c r="F101" s="4"/>
      <c r="G101" s="4"/>
      <c r="H101" s="3"/>
      <c r="I101" t="str">
        <f t="shared" si="4"/>
        <v>420984</v>
      </c>
      <c r="J101" t="s">
        <v>44</v>
      </c>
      <c r="K101" t="str">
        <f t="shared" si="5"/>
        <v>7515</v>
      </c>
      <c r="L101" t="str">
        <f t="shared" si="6"/>
        <v>420984********7515</v>
      </c>
    </row>
    <row r="102" spans="1:12" ht="30" customHeight="1">
      <c r="A102" s="2"/>
      <c r="B102" s="2"/>
      <c r="C102" s="2" t="s">
        <v>129</v>
      </c>
      <c r="D102" s="4">
        <v>57.5</v>
      </c>
      <c r="E102" s="4">
        <f t="shared" si="7"/>
        <v>28.75</v>
      </c>
      <c r="F102" s="4"/>
      <c r="G102" s="4"/>
      <c r="H102" s="3"/>
      <c r="I102" t="str">
        <f t="shared" si="4"/>
        <v>460003</v>
      </c>
      <c r="J102" t="s">
        <v>44</v>
      </c>
      <c r="K102" t="str">
        <f t="shared" si="5"/>
        <v>3492</v>
      </c>
      <c r="L102" t="str">
        <f t="shared" si="6"/>
        <v>460003********3492</v>
      </c>
    </row>
    <row r="103" spans="1:12" ht="30" customHeight="1">
      <c r="A103" s="2"/>
      <c r="B103" s="2"/>
      <c r="C103" s="2" t="s">
        <v>130</v>
      </c>
      <c r="D103" s="4">
        <v>55</v>
      </c>
      <c r="E103" s="4">
        <f t="shared" si="7"/>
        <v>27.5</v>
      </c>
      <c r="F103" s="4"/>
      <c r="G103" s="4"/>
      <c r="H103" s="3"/>
      <c r="I103" t="str">
        <f t="shared" si="4"/>
        <v>321322</v>
      </c>
      <c r="J103" t="s">
        <v>44</v>
      </c>
      <c r="K103" t="str">
        <f t="shared" si="5"/>
        <v>0258</v>
      </c>
      <c r="L103" t="str">
        <f t="shared" si="6"/>
        <v>321322********0258</v>
      </c>
    </row>
    <row r="104" spans="1:12" ht="30" customHeight="1">
      <c r="A104" s="2"/>
      <c r="B104" s="2"/>
      <c r="C104" s="2" t="s">
        <v>131</v>
      </c>
      <c r="D104" s="4">
        <v>55</v>
      </c>
      <c r="E104" s="4">
        <f t="shared" si="7"/>
        <v>27.5</v>
      </c>
      <c r="F104" s="4"/>
      <c r="G104" s="4"/>
      <c r="H104" s="3"/>
      <c r="I104" t="str">
        <f t="shared" si="4"/>
        <v>460032</v>
      </c>
      <c r="J104" t="s">
        <v>44</v>
      </c>
      <c r="K104" t="str">
        <f t="shared" si="5"/>
        <v>7672</v>
      </c>
      <c r="L104" t="str">
        <f t="shared" si="6"/>
        <v>460032********7672</v>
      </c>
    </row>
    <row r="105" spans="1:12" ht="30" customHeight="1">
      <c r="A105" s="2"/>
      <c r="B105" s="2"/>
      <c r="C105" s="2" t="s">
        <v>132</v>
      </c>
      <c r="D105" s="4">
        <v>55</v>
      </c>
      <c r="E105" s="4">
        <f t="shared" si="7"/>
        <v>27.5</v>
      </c>
      <c r="F105" s="4"/>
      <c r="G105" s="4"/>
      <c r="H105" s="3"/>
      <c r="I105" t="str">
        <f t="shared" si="4"/>
        <v>142423</v>
      </c>
      <c r="J105" t="s">
        <v>44</v>
      </c>
      <c r="K105" t="str">
        <f t="shared" si="5"/>
        <v>3626</v>
      </c>
      <c r="L105" t="str">
        <f t="shared" si="6"/>
        <v>142423********3626</v>
      </c>
    </row>
    <row r="106" spans="1:12" ht="30" customHeight="1">
      <c r="A106" s="2"/>
      <c r="B106" s="2"/>
      <c r="C106" s="2" t="s">
        <v>133</v>
      </c>
      <c r="D106" s="4">
        <v>51.5</v>
      </c>
      <c r="E106" s="4">
        <f t="shared" si="7"/>
        <v>25.75</v>
      </c>
      <c r="F106" s="4"/>
      <c r="G106" s="4"/>
      <c r="H106" s="3"/>
      <c r="I106" t="str">
        <f t="shared" si="4"/>
        <v>460033</v>
      </c>
      <c r="J106" t="s">
        <v>44</v>
      </c>
      <c r="K106" t="str">
        <f t="shared" si="5"/>
        <v>0011</v>
      </c>
      <c r="L106" t="str">
        <f t="shared" si="6"/>
        <v>460033********0011</v>
      </c>
    </row>
    <row r="107" spans="1:12" ht="30" customHeight="1">
      <c r="A107" s="2"/>
      <c r="B107" s="2"/>
      <c r="C107" s="2" t="s">
        <v>134</v>
      </c>
      <c r="D107" s="4">
        <v>51.5</v>
      </c>
      <c r="E107" s="4">
        <f t="shared" si="7"/>
        <v>25.75</v>
      </c>
      <c r="F107" s="4"/>
      <c r="G107" s="4"/>
      <c r="H107" s="3"/>
      <c r="I107" t="str">
        <f t="shared" si="4"/>
        <v>140109</v>
      </c>
      <c r="J107" t="s">
        <v>44</v>
      </c>
      <c r="K107" t="str">
        <f t="shared" si="5"/>
        <v>102X</v>
      </c>
      <c r="L107" t="str">
        <f t="shared" si="6"/>
        <v>140109********102X</v>
      </c>
    </row>
    <row r="108" spans="1:12" ht="30" customHeight="1">
      <c r="A108" s="2"/>
      <c r="B108" s="2"/>
      <c r="C108" s="2" t="s">
        <v>135</v>
      </c>
      <c r="D108" s="4">
        <v>51</v>
      </c>
      <c r="E108" s="4">
        <f t="shared" si="7"/>
        <v>25.5</v>
      </c>
      <c r="F108" s="4"/>
      <c r="G108" s="4"/>
      <c r="H108" s="3"/>
      <c r="I108" t="str">
        <f t="shared" si="4"/>
        <v>610115</v>
      </c>
      <c r="J108" t="s">
        <v>44</v>
      </c>
      <c r="K108" t="str">
        <f t="shared" si="5"/>
        <v>5523</v>
      </c>
      <c r="L108" t="str">
        <f t="shared" si="6"/>
        <v>610115********5523</v>
      </c>
    </row>
    <row r="109" spans="1:12" ht="30" customHeight="1">
      <c r="A109" s="2"/>
      <c r="B109" s="2"/>
      <c r="C109" s="2" t="s">
        <v>136</v>
      </c>
      <c r="D109" s="4">
        <v>50.5</v>
      </c>
      <c r="E109" s="4">
        <f t="shared" si="7"/>
        <v>25.25</v>
      </c>
      <c r="F109" s="4"/>
      <c r="G109" s="4"/>
      <c r="H109" s="3"/>
      <c r="I109" t="str">
        <f t="shared" si="4"/>
        <v>210682</v>
      </c>
      <c r="J109" t="s">
        <v>44</v>
      </c>
      <c r="K109" t="str">
        <f t="shared" si="5"/>
        <v>002X</v>
      </c>
      <c r="L109" t="str">
        <f t="shared" si="6"/>
        <v>210682********002X</v>
      </c>
    </row>
    <row r="110" spans="1:12" ht="30" customHeight="1">
      <c r="A110" s="2"/>
      <c r="B110" s="2"/>
      <c r="C110" s="2" t="s">
        <v>137</v>
      </c>
      <c r="D110" s="4">
        <v>49.5</v>
      </c>
      <c r="E110" s="4">
        <f t="shared" si="7"/>
        <v>24.75</v>
      </c>
      <c r="F110" s="4"/>
      <c r="G110" s="4"/>
      <c r="H110" s="3"/>
      <c r="I110" t="str">
        <f t="shared" si="4"/>
        <v>460003</v>
      </c>
      <c r="J110" t="s">
        <v>44</v>
      </c>
      <c r="K110" t="str">
        <f t="shared" si="5"/>
        <v>3432</v>
      </c>
      <c r="L110" t="str">
        <f t="shared" si="6"/>
        <v>460003********3432</v>
      </c>
    </row>
    <row r="111" spans="1:12" ht="30" customHeight="1">
      <c r="A111" s="2"/>
      <c r="B111" s="2"/>
      <c r="C111" s="2" t="s">
        <v>138</v>
      </c>
      <c r="D111" s="4">
        <v>49</v>
      </c>
      <c r="E111" s="4">
        <f t="shared" si="7"/>
        <v>24.5</v>
      </c>
      <c r="F111" s="4"/>
      <c r="G111" s="4"/>
      <c r="H111" s="3"/>
      <c r="I111" t="str">
        <f t="shared" si="4"/>
        <v>460003</v>
      </c>
      <c r="J111" t="s">
        <v>44</v>
      </c>
      <c r="K111" t="str">
        <f t="shared" si="5"/>
        <v>3061</v>
      </c>
      <c r="L111" t="str">
        <f t="shared" si="6"/>
        <v>460003********3061</v>
      </c>
    </row>
    <row r="112" spans="1:12" ht="30" customHeight="1">
      <c r="A112" s="2"/>
      <c r="B112" s="2"/>
      <c r="C112" s="2" t="s">
        <v>139</v>
      </c>
      <c r="D112" s="4">
        <v>48.5</v>
      </c>
      <c r="E112" s="4">
        <f t="shared" si="7"/>
        <v>24.25</v>
      </c>
      <c r="F112" s="4"/>
      <c r="G112" s="4"/>
      <c r="H112" s="3"/>
      <c r="I112" t="str">
        <f t="shared" si="4"/>
        <v>140522</v>
      </c>
      <c r="J112" t="s">
        <v>44</v>
      </c>
      <c r="K112" t="str">
        <f t="shared" si="5"/>
        <v>453X</v>
      </c>
      <c r="L112" t="str">
        <f t="shared" si="6"/>
        <v>140522********453X</v>
      </c>
    </row>
    <row r="113" spans="1:12" ht="30" customHeight="1">
      <c r="A113" s="2"/>
      <c r="B113" s="2"/>
      <c r="C113" s="2" t="s">
        <v>140</v>
      </c>
      <c r="D113" s="4">
        <v>48</v>
      </c>
      <c r="E113" s="4">
        <f t="shared" si="7"/>
        <v>24</v>
      </c>
      <c r="F113" s="4"/>
      <c r="G113" s="4"/>
      <c r="H113" s="3"/>
      <c r="I113" t="str">
        <f t="shared" si="4"/>
        <v>460103</v>
      </c>
      <c r="J113" t="s">
        <v>44</v>
      </c>
      <c r="K113" t="str">
        <f t="shared" si="5"/>
        <v>1246</v>
      </c>
      <c r="L113" t="str">
        <f t="shared" si="6"/>
        <v>460103********1246</v>
      </c>
    </row>
    <row r="114" spans="1:12" ht="30" customHeight="1">
      <c r="A114" s="2"/>
      <c r="B114" s="2"/>
      <c r="C114" s="2" t="s">
        <v>141</v>
      </c>
      <c r="D114" s="4">
        <v>47.5</v>
      </c>
      <c r="E114" s="4">
        <f t="shared" si="7"/>
        <v>23.75</v>
      </c>
      <c r="F114" s="4"/>
      <c r="G114" s="4"/>
      <c r="H114" s="3"/>
      <c r="I114" t="str">
        <f>LEFT(C114,6)</f>
        <v>460006</v>
      </c>
      <c r="J114" t="s">
        <v>44</v>
      </c>
      <c r="K114" t="str">
        <f>RIGHT(C114,4)</f>
        <v>1612</v>
      </c>
      <c r="L114" t="str">
        <f>I114&amp;J114&amp;K114</f>
        <v>460006********1612</v>
      </c>
    </row>
    <row r="115" spans="1:12" ht="30" customHeight="1">
      <c r="A115" s="2"/>
      <c r="B115" s="2"/>
      <c r="C115" s="2" t="s">
        <v>142</v>
      </c>
      <c r="D115" s="4">
        <v>45.5</v>
      </c>
      <c r="E115" s="4">
        <f t="shared" si="7"/>
        <v>22.75</v>
      </c>
      <c r="F115" s="4"/>
      <c r="G115" s="4"/>
      <c r="H115" s="3"/>
      <c r="I115" t="str">
        <f aca="true" t="shared" si="8" ref="I115:I162">LEFT(C115,6)</f>
        <v>440902</v>
      </c>
      <c r="J115" t="s">
        <v>44</v>
      </c>
      <c r="K115" t="str">
        <f aca="true" t="shared" si="9" ref="K115:K162">RIGHT(C115,4)</f>
        <v>4840</v>
      </c>
      <c r="L115" t="str">
        <f aca="true" t="shared" si="10" ref="L115:L162">I115&amp;J115&amp;K115</f>
        <v>440902********4840</v>
      </c>
    </row>
    <row r="116" spans="1:12" ht="30" customHeight="1">
      <c r="A116" s="2"/>
      <c r="B116" s="2"/>
      <c r="C116" s="2" t="s">
        <v>143</v>
      </c>
      <c r="D116" s="4">
        <v>44.5</v>
      </c>
      <c r="E116" s="4">
        <f t="shared" si="7"/>
        <v>22.25</v>
      </c>
      <c r="F116" s="4"/>
      <c r="G116" s="4"/>
      <c r="H116" s="3"/>
      <c r="I116" t="str">
        <f t="shared" si="8"/>
        <v>152102</v>
      </c>
      <c r="J116" t="s">
        <v>44</v>
      </c>
      <c r="K116" t="str">
        <f t="shared" si="9"/>
        <v>1537</v>
      </c>
      <c r="L116" t="str">
        <f t="shared" si="10"/>
        <v>152102********1537</v>
      </c>
    </row>
    <row r="117" spans="1:12" ht="30" customHeight="1">
      <c r="A117" s="2"/>
      <c r="B117" s="2"/>
      <c r="C117" s="2" t="s">
        <v>144</v>
      </c>
      <c r="D117" s="4">
        <v>43.5</v>
      </c>
      <c r="E117" s="4">
        <f t="shared" si="7"/>
        <v>21.75</v>
      </c>
      <c r="F117" s="4"/>
      <c r="G117" s="4"/>
      <c r="H117" s="3"/>
      <c r="I117" t="str">
        <f t="shared" si="8"/>
        <v>460004</v>
      </c>
      <c r="J117" t="s">
        <v>44</v>
      </c>
      <c r="K117" t="str">
        <f t="shared" si="9"/>
        <v>6410</v>
      </c>
      <c r="L117" t="str">
        <f t="shared" si="10"/>
        <v>460004********6410</v>
      </c>
    </row>
    <row r="118" spans="1:12" ht="30" customHeight="1">
      <c r="A118" s="2"/>
      <c r="B118" s="2"/>
      <c r="C118" s="2" t="s">
        <v>145</v>
      </c>
      <c r="D118" s="4">
        <v>43</v>
      </c>
      <c r="E118" s="4">
        <f t="shared" si="7"/>
        <v>21.5</v>
      </c>
      <c r="F118" s="4"/>
      <c r="G118" s="4"/>
      <c r="H118" s="3"/>
      <c r="I118" t="str">
        <f t="shared" si="8"/>
        <v>341227</v>
      </c>
      <c r="J118" t="s">
        <v>44</v>
      </c>
      <c r="K118" t="str">
        <f t="shared" si="9"/>
        <v>2325</v>
      </c>
      <c r="L118" t="str">
        <f t="shared" si="10"/>
        <v>341227********2325</v>
      </c>
    </row>
    <row r="119" spans="1:12" ht="30" customHeight="1">
      <c r="A119" s="2"/>
      <c r="B119" s="2"/>
      <c r="C119" s="2" t="s">
        <v>146</v>
      </c>
      <c r="D119" s="4">
        <v>40.5</v>
      </c>
      <c r="E119" s="4">
        <f t="shared" si="7"/>
        <v>20.25</v>
      </c>
      <c r="F119" s="4"/>
      <c r="G119" s="4"/>
      <c r="H119" s="3"/>
      <c r="I119" t="str">
        <f t="shared" si="8"/>
        <v>430223</v>
      </c>
      <c r="J119" t="s">
        <v>44</v>
      </c>
      <c r="K119" t="str">
        <f t="shared" si="9"/>
        <v>3262</v>
      </c>
      <c r="L119" t="str">
        <f t="shared" si="10"/>
        <v>430223********3262</v>
      </c>
    </row>
    <row r="120" spans="1:12" ht="30" customHeight="1">
      <c r="A120" s="2"/>
      <c r="B120" s="2"/>
      <c r="C120" s="2" t="s">
        <v>147</v>
      </c>
      <c r="D120" s="4">
        <v>39.5</v>
      </c>
      <c r="E120" s="4">
        <f t="shared" si="7"/>
        <v>19.75</v>
      </c>
      <c r="F120" s="4"/>
      <c r="G120" s="4"/>
      <c r="H120" s="3"/>
      <c r="I120" t="str">
        <f t="shared" si="8"/>
        <v>460300</v>
      </c>
      <c r="J120" t="s">
        <v>44</v>
      </c>
      <c r="K120" t="str">
        <f t="shared" si="9"/>
        <v>0621</v>
      </c>
      <c r="L120" t="str">
        <f t="shared" si="10"/>
        <v>460300********0621</v>
      </c>
    </row>
    <row r="121" spans="1:12" ht="30" customHeight="1">
      <c r="A121" s="2"/>
      <c r="B121" s="2"/>
      <c r="C121" s="2" t="s">
        <v>148</v>
      </c>
      <c r="D121" s="4">
        <v>39</v>
      </c>
      <c r="E121" s="4">
        <f t="shared" si="7"/>
        <v>19.5</v>
      </c>
      <c r="F121" s="4"/>
      <c r="G121" s="4"/>
      <c r="H121" s="3"/>
      <c r="I121" t="str">
        <f t="shared" si="8"/>
        <v>460003</v>
      </c>
      <c r="J121" t="s">
        <v>44</v>
      </c>
      <c r="K121" t="str">
        <f t="shared" si="9"/>
        <v>8819</v>
      </c>
      <c r="L121" t="str">
        <f t="shared" si="10"/>
        <v>460003********8819</v>
      </c>
    </row>
    <row r="122" spans="1:12" ht="30" customHeight="1">
      <c r="A122" s="2"/>
      <c r="B122" s="2"/>
      <c r="C122" s="2" t="s">
        <v>149</v>
      </c>
      <c r="D122" s="4">
        <v>37.5</v>
      </c>
      <c r="E122" s="4">
        <f t="shared" si="7"/>
        <v>18.75</v>
      </c>
      <c r="F122" s="4"/>
      <c r="G122" s="4"/>
      <c r="H122" s="3"/>
      <c r="I122" t="str">
        <f t="shared" si="8"/>
        <v>622421</v>
      </c>
      <c r="J122" t="s">
        <v>44</v>
      </c>
      <c r="K122" t="str">
        <f t="shared" si="9"/>
        <v>0013</v>
      </c>
      <c r="L122" t="str">
        <f t="shared" si="10"/>
        <v>622421********0013</v>
      </c>
    </row>
    <row r="123" spans="1:12" ht="28.5" customHeight="1">
      <c r="A123" s="9" t="s">
        <v>18</v>
      </c>
      <c r="B123" s="10"/>
      <c r="C123" s="10"/>
      <c r="D123" s="10"/>
      <c r="E123" s="10"/>
      <c r="F123" s="10"/>
      <c r="G123" s="10"/>
      <c r="H123" s="11"/>
      <c r="I123" t="str">
        <f t="shared" si="8"/>
        <v/>
      </c>
      <c r="K123" t="str">
        <f t="shared" si="9"/>
        <v/>
      </c>
      <c r="L123" t="str">
        <f t="shared" si="10"/>
        <v/>
      </c>
    </row>
    <row r="124" spans="1:12" ht="30" customHeight="1">
      <c r="A124" s="2">
        <v>1</v>
      </c>
      <c r="B124" s="2" t="str">
        <f>"罗永华"</f>
        <v>罗永华</v>
      </c>
      <c r="C124" s="2" t="s">
        <v>150</v>
      </c>
      <c r="D124" s="4">
        <v>81.5</v>
      </c>
      <c r="E124" s="4">
        <f t="shared" si="7"/>
        <v>40.75</v>
      </c>
      <c r="F124" s="4"/>
      <c r="G124" s="4"/>
      <c r="H124" s="3" t="s">
        <v>5</v>
      </c>
      <c r="I124" t="str">
        <f t="shared" si="8"/>
        <v>220502</v>
      </c>
      <c r="J124" t="s">
        <v>44</v>
      </c>
      <c r="K124" t="str">
        <f t="shared" si="9"/>
        <v>0213</v>
      </c>
      <c r="L124" t="str">
        <f t="shared" si="10"/>
        <v>220502********0213</v>
      </c>
    </row>
    <row r="125" spans="1:12" ht="30" customHeight="1">
      <c r="A125" s="2">
        <v>2</v>
      </c>
      <c r="B125" s="2" t="str">
        <f>"聂冉"</f>
        <v>聂冉</v>
      </c>
      <c r="C125" s="2" t="s">
        <v>151</v>
      </c>
      <c r="D125" s="4">
        <v>75.5</v>
      </c>
      <c r="E125" s="4">
        <f t="shared" si="7"/>
        <v>37.75</v>
      </c>
      <c r="F125" s="4"/>
      <c r="G125" s="4"/>
      <c r="H125" s="3" t="s">
        <v>5</v>
      </c>
      <c r="I125" t="str">
        <f t="shared" si="8"/>
        <v>220202</v>
      </c>
      <c r="J125" t="s">
        <v>44</v>
      </c>
      <c r="K125" t="str">
        <f t="shared" si="9"/>
        <v>5124</v>
      </c>
      <c r="L125" t="str">
        <f t="shared" si="10"/>
        <v>220202********5124</v>
      </c>
    </row>
    <row r="126" spans="1:12" ht="30" customHeight="1">
      <c r="A126" s="2">
        <v>3</v>
      </c>
      <c r="B126" s="2" t="str">
        <f>"唐毅"</f>
        <v>唐毅</v>
      </c>
      <c r="C126" s="2" t="s">
        <v>152</v>
      </c>
      <c r="D126" s="4">
        <v>72</v>
      </c>
      <c r="E126" s="4">
        <f t="shared" si="7"/>
        <v>36</v>
      </c>
      <c r="F126" s="4"/>
      <c r="G126" s="4"/>
      <c r="H126" s="3" t="s">
        <v>5</v>
      </c>
      <c r="I126" t="str">
        <f t="shared" si="8"/>
        <v>430204</v>
      </c>
      <c r="J126" t="s">
        <v>44</v>
      </c>
      <c r="K126" t="str">
        <f t="shared" si="9"/>
        <v>6115</v>
      </c>
      <c r="L126" t="str">
        <f t="shared" si="10"/>
        <v>430204********6115</v>
      </c>
    </row>
    <row r="127" spans="1:12" ht="30" customHeight="1">
      <c r="A127" s="2">
        <v>4</v>
      </c>
      <c r="B127" s="2" t="str">
        <f>"黄光东"</f>
        <v>黄光东</v>
      </c>
      <c r="C127" s="2" t="s">
        <v>153</v>
      </c>
      <c r="D127" s="4">
        <v>71.5</v>
      </c>
      <c r="E127" s="4">
        <f t="shared" si="7"/>
        <v>35.75</v>
      </c>
      <c r="F127" s="4"/>
      <c r="G127" s="4"/>
      <c r="H127" s="3" t="s">
        <v>5</v>
      </c>
      <c r="I127" t="str">
        <f t="shared" si="8"/>
        <v>460300</v>
      </c>
      <c r="J127" t="s">
        <v>44</v>
      </c>
      <c r="K127" t="str">
        <f t="shared" si="9"/>
        <v>0632</v>
      </c>
      <c r="L127" t="str">
        <f t="shared" si="10"/>
        <v>460300********0632</v>
      </c>
    </row>
    <row r="128" spans="1:12" ht="30" customHeight="1">
      <c r="A128" s="2">
        <v>5</v>
      </c>
      <c r="B128" s="2" t="str">
        <f>"刘海学"</f>
        <v>刘海学</v>
      </c>
      <c r="C128" s="2" t="s">
        <v>154</v>
      </c>
      <c r="D128" s="4">
        <v>68</v>
      </c>
      <c r="E128" s="4">
        <f t="shared" si="7"/>
        <v>34</v>
      </c>
      <c r="F128" s="4"/>
      <c r="G128" s="4"/>
      <c r="H128" s="3" t="s">
        <v>5</v>
      </c>
      <c r="I128" t="str">
        <f t="shared" si="8"/>
        <v>150425</v>
      </c>
      <c r="J128" t="s">
        <v>44</v>
      </c>
      <c r="K128" t="str">
        <f t="shared" si="9"/>
        <v>3877</v>
      </c>
      <c r="L128" t="str">
        <f t="shared" si="10"/>
        <v>150425********3877</v>
      </c>
    </row>
    <row r="129" spans="1:12" ht="30" customHeight="1">
      <c r="A129" s="2">
        <v>6</v>
      </c>
      <c r="B129" s="2" t="str">
        <f>"孙光磊"</f>
        <v>孙光磊</v>
      </c>
      <c r="C129" s="2" t="s">
        <v>155</v>
      </c>
      <c r="D129" s="4">
        <v>64</v>
      </c>
      <c r="E129" s="4">
        <f t="shared" si="7"/>
        <v>32</v>
      </c>
      <c r="F129" s="4"/>
      <c r="G129" s="4"/>
      <c r="H129" s="3" t="s">
        <v>5</v>
      </c>
      <c r="I129" t="str">
        <f t="shared" si="8"/>
        <v>410402</v>
      </c>
      <c r="J129" t="s">
        <v>44</v>
      </c>
      <c r="K129" t="str">
        <f t="shared" si="9"/>
        <v>551X</v>
      </c>
      <c r="L129" t="str">
        <f t="shared" si="10"/>
        <v>410402********551X</v>
      </c>
    </row>
    <row r="130" spans="1:12" ht="30" customHeight="1">
      <c r="A130" s="2"/>
      <c r="B130" s="2"/>
      <c r="C130" s="2" t="s">
        <v>156</v>
      </c>
      <c r="D130" s="4">
        <v>60</v>
      </c>
      <c r="E130" s="4">
        <f t="shared" si="7"/>
        <v>30</v>
      </c>
      <c r="F130" s="4"/>
      <c r="G130" s="4"/>
      <c r="H130" s="3"/>
      <c r="I130" t="str">
        <f t="shared" si="8"/>
        <v>130406</v>
      </c>
      <c r="J130" t="s">
        <v>44</v>
      </c>
      <c r="K130" t="str">
        <f t="shared" si="9"/>
        <v>0373</v>
      </c>
      <c r="L130" t="str">
        <f t="shared" si="10"/>
        <v>130406********0373</v>
      </c>
    </row>
    <row r="131" spans="1:12" ht="30" customHeight="1">
      <c r="A131" s="2"/>
      <c r="B131" s="2"/>
      <c r="C131" s="2" t="s">
        <v>157</v>
      </c>
      <c r="D131" s="4">
        <v>59.5</v>
      </c>
      <c r="E131" s="4">
        <f t="shared" si="7"/>
        <v>29.75</v>
      </c>
      <c r="F131" s="4"/>
      <c r="G131" s="4"/>
      <c r="H131" s="3"/>
      <c r="I131" t="str">
        <f t="shared" si="8"/>
        <v>340811</v>
      </c>
      <c r="J131" t="s">
        <v>44</v>
      </c>
      <c r="K131" t="str">
        <f t="shared" si="9"/>
        <v>5336</v>
      </c>
      <c r="L131" t="str">
        <f t="shared" si="10"/>
        <v>340811********5336</v>
      </c>
    </row>
    <row r="132" spans="1:12" ht="30" customHeight="1">
      <c r="A132" s="2"/>
      <c r="B132" s="2"/>
      <c r="C132" s="2" t="s">
        <v>158</v>
      </c>
      <c r="D132" s="4">
        <v>58.5</v>
      </c>
      <c r="E132" s="4">
        <f t="shared" si="7"/>
        <v>29.25</v>
      </c>
      <c r="F132" s="4"/>
      <c r="G132" s="4"/>
      <c r="H132" s="3"/>
      <c r="I132" t="str">
        <f t="shared" si="8"/>
        <v>150123</v>
      </c>
      <c r="J132" t="s">
        <v>44</v>
      </c>
      <c r="K132" t="str">
        <f t="shared" si="9"/>
        <v>3625</v>
      </c>
      <c r="L132" t="str">
        <f t="shared" si="10"/>
        <v>150123********3625</v>
      </c>
    </row>
    <row r="133" spans="1:12" ht="30" customHeight="1">
      <c r="A133" s="2"/>
      <c r="B133" s="2"/>
      <c r="C133" s="2" t="s">
        <v>159</v>
      </c>
      <c r="D133" s="4">
        <v>53.5</v>
      </c>
      <c r="E133" s="4">
        <f t="shared" si="7"/>
        <v>26.75</v>
      </c>
      <c r="F133" s="4"/>
      <c r="G133" s="4"/>
      <c r="H133" s="3"/>
      <c r="I133" t="str">
        <f t="shared" si="8"/>
        <v>460033</v>
      </c>
      <c r="J133" t="s">
        <v>44</v>
      </c>
      <c r="K133" t="str">
        <f t="shared" si="9"/>
        <v>3885</v>
      </c>
      <c r="L133" t="str">
        <f t="shared" si="10"/>
        <v>460033********3885</v>
      </c>
    </row>
    <row r="134" spans="1:12" ht="30" customHeight="1">
      <c r="A134" s="2"/>
      <c r="B134" s="2"/>
      <c r="C134" s="2" t="s">
        <v>160</v>
      </c>
      <c r="D134" s="4">
        <v>53</v>
      </c>
      <c r="E134" s="4">
        <f t="shared" si="7"/>
        <v>26.5</v>
      </c>
      <c r="F134" s="4"/>
      <c r="G134" s="4"/>
      <c r="H134" s="3"/>
      <c r="I134" t="str">
        <f t="shared" si="8"/>
        <v>110105</v>
      </c>
      <c r="J134" t="s">
        <v>44</v>
      </c>
      <c r="K134" t="str">
        <f t="shared" si="9"/>
        <v>4128</v>
      </c>
      <c r="L134" t="str">
        <f t="shared" si="10"/>
        <v>110105********4128</v>
      </c>
    </row>
    <row r="135" spans="1:12" ht="30" customHeight="1">
      <c r="A135" s="2"/>
      <c r="B135" s="2"/>
      <c r="C135" s="2" t="s">
        <v>161</v>
      </c>
      <c r="D135" s="4">
        <v>40</v>
      </c>
      <c r="E135" s="4">
        <f aca="true" t="shared" si="11" ref="E135">D135/2</f>
        <v>20</v>
      </c>
      <c r="F135" s="4"/>
      <c r="G135" s="4"/>
      <c r="H135" s="3"/>
      <c r="I135" t="str">
        <f t="shared" si="8"/>
        <v>410526</v>
      </c>
      <c r="J135" t="s">
        <v>44</v>
      </c>
      <c r="K135" t="str">
        <f t="shared" si="9"/>
        <v>8667</v>
      </c>
      <c r="L135" t="str">
        <f t="shared" si="10"/>
        <v>410526********8667</v>
      </c>
    </row>
    <row r="136" spans="1:12" ht="30" customHeight="1">
      <c r="A136" s="6" t="s">
        <v>24</v>
      </c>
      <c r="B136" s="7"/>
      <c r="C136" s="7"/>
      <c r="D136" s="7"/>
      <c r="E136" s="7"/>
      <c r="F136" s="7"/>
      <c r="G136" s="7"/>
      <c r="H136" s="8"/>
      <c r="I136" t="str">
        <f t="shared" si="8"/>
        <v/>
      </c>
      <c r="K136" t="str">
        <f t="shared" si="9"/>
        <v/>
      </c>
      <c r="L136" t="str">
        <f t="shared" si="10"/>
        <v/>
      </c>
    </row>
    <row r="137" spans="1:12" ht="30" customHeight="1">
      <c r="A137" s="2">
        <v>1</v>
      </c>
      <c r="B137" s="2" t="s">
        <v>25</v>
      </c>
      <c r="C137" s="13" t="s">
        <v>34</v>
      </c>
      <c r="D137" s="4"/>
      <c r="E137" s="4"/>
      <c r="F137" s="5">
        <v>70.775</v>
      </c>
      <c r="G137" s="4">
        <f>F137*0.6</f>
        <v>42.465</v>
      </c>
      <c r="H137" s="3" t="s">
        <v>5</v>
      </c>
      <c r="I137" t="str">
        <f t="shared" si="8"/>
        <v>101010</v>
      </c>
      <c r="J137" t="s">
        <v>44</v>
      </c>
      <c r="K137" t="str">
        <f t="shared" si="9"/>
        <v>0107</v>
      </c>
      <c r="L137" t="str">
        <f t="shared" si="10"/>
        <v>101010********0107</v>
      </c>
    </row>
    <row r="138" spans="1:12" ht="30" customHeight="1">
      <c r="A138" s="2">
        <v>2</v>
      </c>
      <c r="B138" s="2" t="s">
        <v>26</v>
      </c>
      <c r="C138" s="13" t="s">
        <v>35</v>
      </c>
      <c r="D138" s="4"/>
      <c r="E138" s="4"/>
      <c r="F138" s="5">
        <v>68.15</v>
      </c>
      <c r="G138" s="4">
        <f aca="true" t="shared" si="12" ref="G138:G158">F138*0.6</f>
        <v>40.89</v>
      </c>
      <c r="H138" s="3" t="s">
        <v>5</v>
      </c>
      <c r="I138" t="str">
        <f t="shared" si="8"/>
        <v>101010</v>
      </c>
      <c r="J138" t="s">
        <v>44</v>
      </c>
      <c r="K138" t="str">
        <f t="shared" si="9"/>
        <v>0105</v>
      </c>
      <c r="L138" t="str">
        <f t="shared" si="10"/>
        <v>101010********0105</v>
      </c>
    </row>
    <row r="139" spans="1:12" ht="30" customHeight="1">
      <c r="A139" s="2">
        <v>3</v>
      </c>
      <c r="B139" s="2" t="s">
        <v>27</v>
      </c>
      <c r="C139" s="13" t="s">
        <v>36</v>
      </c>
      <c r="D139" s="4"/>
      <c r="E139" s="4"/>
      <c r="F139" s="5">
        <v>66.975</v>
      </c>
      <c r="G139" s="4">
        <f t="shared" si="12"/>
        <v>40.184999999999995</v>
      </c>
      <c r="H139" s="3" t="s">
        <v>5</v>
      </c>
      <c r="I139" t="str">
        <f t="shared" si="8"/>
        <v>101010</v>
      </c>
      <c r="J139" t="s">
        <v>44</v>
      </c>
      <c r="K139" t="str">
        <f t="shared" si="9"/>
        <v>0112</v>
      </c>
      <c r="L139" t="str">
        <f t="shared" si="10"/>
        <v>101010********0112</v>
      </c>
    </row>
    <row r="140" spans="1:12" ht="30" customHeight="1">
      <c r="A140" s="2">
        <v>4</v>
      </c>
      <c r="B140" s="2" t="s">
        <v>28</v>
      </c>
      <c r="C140" s="13" t="s">
        <v>164</v>
      </c>
      <c r="D140" s="4"/>
      <c r="E140" s="4"/>
      <c r="F140" s="5">
        <v>65.775</v>
      </c>
      <c r="G140" s="4">
        <f t="shared" si="12"/>
        <v>39.465</v>
      </c>
      <c r="H140" s="3" t="s">
        <v>5</v>
      </c>
      <c r="I140" t="str">
        <f t="shared" si="8"/>
        <v>101010</v>
      </c>
      <c r="J140" t="s">
        <v>44</v>
      </c>
      <c r="K140" t="str">
        <f t="shared" si="9"/>
        <v>0104</v>
      </c>
      <c r="L140" t="str">
        <f t="shared" si="10"/>
        <v>101010********0104</v>
      </c>
    </row>
    <row r="141" spans="1:12" ht="30" customHeight="1">
      <c r="A141" s="2">
        <v>5</v>
      </c>
      <c r="B141" s="2" t="s">
        <v>29</v>
      </c>
      <c r="C141" s="13" t="s">
        <v>165</v>
      </c>
      <c r="D141" s="4"/>
      <c r="E141" s="4"/>
      <c r="F141" s="5">
        <v>65.375</v>
      </c>
      <c r="G141" s="4">
        <f t="shared" si="12"/>
        <v>39.225</v>
      </c>
      <c r="H141" s="3" t="s">
        <v>5</v>
      </c>
      <c r="I141" t="str">
        <f t="shared" si="8"/>
        <v>101010</v>
      </c>
      <c r="J141" t="s">
        <v>44</v>
      </c>
      <c r="K141" t="str">
        <f t="shared" si="9"/>
        <v>0110</v>
      </c>
      <c r="L141" t="str">
        <f t="shared" si="10"/>
        <v>101010********0110</v>
      </c>
    </row>
    <row r="142" spans="1:12" ht="30" customHeight="1">
      <c r="A142" s="2">
        <v>6</v>
      </c>
      <c r="B142" s="2" t="s">
        <v>30</v>
      </c>
      <c r="C142" s="13" t="s">
        <v>166</v>
      </c>
      <c r="D142" s="4"/>
      <c r="E142" s="4"/>
      <c r="F142" s="5">
        <v>64.975</v>
      </c>
      <c r="G142" s="4">
        <f t="shared" si="12"/>
        <v>38.98499999999999</v>
      </c>
      <c r="H142" s="3" t="s">
        <v>5</v>
      </c>
      <c r="I142" t="str">
        <f t="shared" si="8"/>
        <v>101010</v>
      </c>
      <c r="J142" t="s">
        <v>44</v>
      </c>
      <c r="K142" t="str">
        <f t="shared" si="9"/>
        <v>0103</v>
      </c>
      <c r="L142" t="str">
        <f t="shared" si="10"/>
        <v>101010********0103</v>
      </c>
    </row>
    <row r="143" spans="1:12" ht="30" customHeight="1">
      <c r="A143" s="2">
        <v>7</v>
      </c>
      <c r="B143" s="2" t="s">
        <v>31</v>
      </c>
      <c r="C143" s="13" t="s">
        <v>167</v>
      </c>
      <c r="D143" s="4"/>
      <c r="E143" s="4"/>
      <c r="F143" s="5">
        <v>63.925</v>
      </c>
      <c r="G143" s="4">
        <f t="shared" si="12"/>
        <v>38.355</v>
      </c>
      <c r="H143" s="3" t="s">
        <v>5</v>
      </c>
      <c r="I143" t="str">
        <f t="shared" si="8"/>
        <v>101010</v>
      </c>
      <c r="J143" t="s">
        <v>44</v>
      </c>
      <c r="K143" t="str">
        <f t="shared" si="9"/>
        <v>0102</v>
      </c>
      <c r="L143" t="str">
        <f t="shared" si="10"/>
        <v>101010********0102</v>
      </c>
    </row>
    <row r="144" spans="1:12" ht="30" customHeight="1">
      <c r="A144" s="2">
        <v>8</v>
      </c>
      <c r="B144" s="2" t="s">
        <v>32</v>
      </c>
      <c r="C144" s="13" t="s">
        <v>168</v>
      </c>
      <c r="D144" s="4"/>
      <c r="E144" s="4"/>
      <c r="F144" s="5">
        <v>62.9</v>
      </c>
      <c r="G144" s="4">
        <f t="shared" si="12"/>
        <v>37.739999999999995</v>
      </c>
      <c r="H144" s="3" t="s">
        <v>5</v>
      </c>
      <c r="I144" t="str">
        <f t="shared" si="8"/>
        <v>101010</v>
      </c>
      <c r="J144" t="s">
        <v>44</v>
      </c>
      <c r="K144" t="str">
        <f t="shared" si="9"/>
        <v>0201</v>
      </c>
      <c r="L144" t="str">
        <f t="shared" si="10"/>
        <v>101010********0201</v>
      </c>
    </row>
    <row r="145" spans="1:12" ht="30" customHeight="1">
      <c r="A145" s="2">
        <v>9</v>
      </c>
      <c r="B145" s="2" t="s">
        <v>33</v>
      </c>
      <c r="C145" s="13" t="s">
        <v>169</v>
      </c>
      <c r="D145" s="4"/>
      <c r="E145" s="4"/>
      <c r="F145" s="5">
        <v>61.525</v>
      </c>
      <c r="G145" s="4">
        <f t="shared" si="12"/>
        <v>36.915</v>
      </c>
      <c r="H145" s="3" t="s">
        <v>5</v>
      </c>
      <c r="I145" t="str">
        <f t="shared" si="8"/>
        <v>101010</v>
      </c>
      <c r="J145" t="s">
        <v>44</v>
      </c>
      <c r="K145" t="str">
        <f t="shared" si="9"/>
        <v>0205</v>
      </c>
      <c r="L145" t="str">
        <f t="shared" si="10"/>
        <v>101010********0205</v>
      </c>
    </row>
    <row r="146" spans="1:12" ht="30" customHeight="1">
      <c r="A146" s="2"/>
      <c r="B146" s="2"/>
      <c r="C146" s="13" t="s">
        <v>37</v>
      </c>
      <c r="D146" s="4"/>
      <c r="E146" s="4"/>
      <c r="F146" s="5">
        <v>60.95</v>
      </c>
      <c r="G146" s="4">
        <f t="shared" si="12"/>
        <v>36.57</v>
      </c>
      <c r="H146" s="3"/>
      <c r="I146" t="str">
        <f t="shared" si="8"/>
        <v>101010</v>
      </c>
      <c r="J146" t="s">
        <v>44</v>
      </c>
      <c r="K146" t="str">
        <f t="shared" si="9"/>
        <v>0111</v>
      </c>
      <c r="L146" t="str">
        <f t="shared" si="10"/>
        <v>101010********0111</v>
      </c>
    </row>
    <row r="147" spans="1:12" ht="30" customHeight="1">
      <c r="A147" s="2"/>
      <c r="B147" s="2"/>
      <c r="C147" s="13" t="s">
        <v>170</v>
      </c>
      <c r="D147" s="4"/>
      <c r="E147" s="4"/>
      <c r="F147" s="5">
        <v>59.925</v>
      </c>
      <c r="G147" s="4">
        <f t="shared" si="12"/>
        <v>35.955</v>
      </c>
      <c r="H147" s="3"/>
      <c r="I147" t="str">
        <f t="shared" si="8"/>
        <v>101010</v>
      </c>
      <c r="J147" t="s">
        <v>44</v>
      </c>
      <c r="K147" t="str">
        <f t="shared" si="9"/>
        <v>0106</v>
      </c>
      <c r="L147" t="str">
        <f t="shared" si="10"/>
        <v>101010********0106</v>
      </c>
    </row>
    <row r="148" spans="1:12" ht="30" customHeight="1">
      <c r="A148" s="2"/>
      <c r="B148" s="2"/>
      <c r="C148" s="13" t="s">
        <v>39</v>
      </c>
      <c r="D148" s="4"/>
      <c r="E148" s="4"/>
      <c r="F148" s="5">
        <v>59.075</v>
      </c>
      <c r="G148" s="4">
        <f t="shared" si="12"/>
        <v>35.445</v>
      </c>
      <c r="H148" s="3"/>
      <c r="I148" t="str">
        <f t="shared" si="8"/>
        <v>101010</v>
      </c>
      <c r="J148" t="s">
        <v>44</v>
      </c>
      <c r="K148" t="str">
        <f t="shared" si="9"/>
        <v>0210</v>
      </c>
      <c r="L148" t="str">
        <f t="shared" si="10"/>
        <v>101010********0210</v>
      </c>
    </row>
    <row r="149" spans="1:12" ht="30" customHeight="1">
      <c r="A149" s="2"/>
      <c r="B149" s="2"/>
      <c r="C149" s="13" t="s">
        <v>171</v>
      </c>
      <c r="D149" s="4"/>
      <c r="E149" s="4"/>
      <c r="F149" s="5">
        <v>58.375</v>
      </c>
      <c r="G149" s="4">
        <f t="shared" si="12"/>
        <v>35.025</v>
      </c>
      <c r="H149" s="3"/>
      <c r="I149" t="str">
        <f t="shared" si="8"/>
        <v>101010</v>
      </c>
      <c r="J149" t="s">
        <v>44</v>
      </c>
      <c r="K149" t="str">
        <f t="shared" si="9"/>
        <v>0211</v>
      </c>
      <c r="L149" t="str">
        <f t="shared" si="10"/>
        <v>101010********0211</v>
      </c>
    </row>
    <row r="150" spans="1:12" ht="30" customHeight="1">
      <c r="A150" s="2"/>
      <c r="B150" s="2"/>
      <c r="C150" s="13" t="s">
        <v>172</v>
      </c>
      <c r="D150" s="4"/>
      <c r="E150" s="4"/>
      <c r="F150" s="5">
        <v>57.875</v>
      </c>
      <c r="G150" s="4">
        <f t="shared" si="12"/>
        <v>34.725</v>
      </c>
      <c r="H150" s="3"/>
      <c r="I150" t="str">
        <f t="shared" si="8"/>
        <v>101010</v>
      </c>
      <c r="J150" t="s">
        <v>44</v>
      </c>
      <c r="K150" t="str">
        <f t="shared" si="9"/>
        <v>0204</v>
      </c>
      <c r="L150" t="str">
        <f t="shared" si="10"/>
        <v>101010********0204</v>
      </c>
    </row>
    <row r="151" spans="1:12" ht="30" customHeight="1">
      <c r="A151" s="2"/>
      <c r="B151" s="2"/>
      <c r="C151" s="13" t="s">
        <v>173</v>
      </c>
      <c r="D151" s="4"/>
      <c r="E151" s="4"/>
      <c r="F151" s="5">
        <v>54.975</v>
      </c>
      <c r="G151" s="4">
        <f t="shared" si="12"/>
        <v>32.985</v>
      </c>
      <c r="H151" s="3"/>
      <c r="I151" t="str">
        <f t="shared" si="8"/>
        <v>101010</v>
      </c>
      <c r="J151" t="s">
        <v>44</v>
      </c>
      <c r="K151" t="str">
        <f t="shared" si="9"/>
        <v>0203</v>
      </c>
      <c r="L151" t="str">
        <f t="shared" si="10"/>
        <v>101010********0203</v>
      </c>
    </row>
    <row r="152" spans="1:12" ht="30" customHeight="1">
      <c r="A152" s="2"/>
      <c r="B152" s="2"/>
      <c r="C152" s="13" t="s">
        <v>174</v>
      </c>
      <c r="D152" s="4"/>
      <c r="E152" s="4"/>
      <c r="F152" s="5">
        <v>53.525</v>
      </c>
      <c r="G152" s="4">
        <f t="shared" si="12"/>
        <v>32.114999999999995</v>
      </c>
      <c r="H152" s="3"/>
      <c r="I152" t="str">
        <f t="shared" si="8"/>
        <v>101010</v>
      </c>
      <c r="J152" t="s">
        <v>44</v>
      </c>
      <c r="K152" t="str">
        <f t="shared" si="9"/>
        <v>0206</v>
      </c>
      <c r="L152" t="str">
        <f t="shared" si="10"/>
        <v>101010********0206</v>
      </c>
    </row>
    <row r="153" spans="1:12" ht="30" customHeight="1">
      <c r="A153" s="2"/>
      <c r="B153" s="2"/>
      <c r="C153" s="13" t="s">
        <v>175</v>
      </c>
      <c r="D153" s="4"/>
      <c r="E153" s="4"/>
      <c r="F153" s="5">
        <v>51.25</v>
      </c>
      <c r="G153" s="4">
        <f t="shared" si="12"/>
        <v>30.75</v>
      </c>
      <c r="H153" s="3"/>
      <c r="I153" t="str">
        <f t="shared" si="8"/>
        <v>101010</v>
      </c>
      <c r="J153" t="s">
        <v>44</v>
      </c>
      <c r="K153" t="str">
        <f t="shared" si="9"/>
        <v>0115</v>
      </c>
      <c r="L153" t="str">
        <f t="shared" si="10"/>
        <v>101010********0115</v>
      </c>
    </row>
    <row r="154" spans="1:12" ht="30" customHeight="1">
      <c r="A154" s="2"/>
      <c r="B154" s="2"/>
      <c r="C154" s="13" t="s">
        <v>176</v>
      </c>
      <c r="D154" s="4"/>
      <c r="E154" s="4"/>
      <c r="F154" s="5">
        <v>51.25</v>
      </c>
      <c r="G154" s="4">
        <f t="shared" si="12"/>
        <v>30.75</v>
      </c>
      <c r="H154" s="3"/>
      <c r="I154" t="str">
        <f t="shared" si="8"/>
        <v>101010</v>
      </c>
      <c r="J154" t="s">
        <v>44</v>
      </c>
      <c r="K154" t="str">
        <f t="shared" si="9"/>
        <v>0109</v>
      </c>
      <c r="L154" t="str">
        <f t="shared" si="10"/>
        <v>101010********0109</v>
      </c>
    </row>
    <row r="155" spans="1:12" ht="30" customHeight="1">
      <c r="A155" s="2"/>
      <c r="B155" s="2"/>
      <c r="C155" s="13" t="s">
        <v>177</v>
      </c>
      <c r="D155" s="4"/>
      <c r="E155" s="4"/>
      <c r="F155" s="5">
        <v>50.925</v>
      </c>
      <c r="G155" s="4">
        <f t="shared" si="12"/>
        <v>30.554999999999996</v>
      </c>
      <c r="H155" s="3"/>
      <c r="I155" t="str">
        <f t="shared" si="8"/>
        <v>101010</v>
      </c>
      <c r="J155" t="s">
        <v>44</v>
      </c>
      <c r="K155" t="str">
        <f t="shared" si="9"/>
        <v>0108</v>
      </c>
      <c r="L155" t="str">
        <f t="shared" si="10"/>
        <v>101010********0108</v>
      </c>
    </row>
    <row r="156" spans="1:12" ht="30" customHeight="1">
      <c r="A156" s="2"/>
      <c r="B156" s="2"/>
      <c r="C156" s="13" t="s">
        <v>38</v>
      </c>
      <c r="D156" s="4"/>
      <c r="E156" s="4"/>
      <c r="F156" s="5">
        <v>50.25</v>
      </c>
      <c r="G156" s="4">
        <f t="shared" si="12"/>
        <v>30.15</v>
      </c>
      <c r="H156" s="3"/>
      <c r="I156" t="str">
        <f t="shared" si="8"/>
        <v>101010</v>
      </c>
      <c r="J156" t="s">
        <v>44</v>
      </c>
      <c r="K156" t="str">
        <f t="shared" si="9"/>
        <v>0114</v>
      </c>
      <c r="L156" t="str">
        <f t="shared" si="10"/>
        <v>101010********0114</v>
      </c>
    </row>
    <row r="157" spans="1:12" ht="30" customHeight="1">
      <c r="A157" s="2"/>
      <c r="B157" s="2"/>
      <c r="C157" s="13" t="s">
        <v>40</v>
      </c>
      <c r="D157" s="4"/>
      <c r="E157" s="4"/>
      <c r="F157" s="5">
        <v>49.475</v>
      </c>
      <c r="G157" s="4">
        <f t="shared" si="12"/>
        <v>29.685</v>
      </c>
      <c r="H157" s="3"/>
      <c r="I157" t="str">
        <f t="shared" si="8"/>
        <v>101010</v>
      </c>
      <c r="J157" t="s">
        <v>44</v>
      </c>
      <c r="K157" t="str">
        <f t="shared" si="9"/>
        <v>0101</v>
      </c>
      <c r="L157" t="str">
        <f t="shared" si="10"/>
        <v>101010********0101</v>
      </c>
    </row>
    <row r="158" spans="1:12" ht="30" customHeight="1">
      <c r="A158" s="2"/>
      <c r="B158" s="2"/>
      <c r="C158" s="13" t="s">
        <v>178</v>
      </c>
      <c r="D158" s="4"/>
      <c r="E158" s="4"/>
      <c r="F158" s="5">
        <v>39.925</v>
      </c>
      <c r="G158" s="4">
        <f t="shared" si="12"/>
        <v>23.955</v>
      </c>
      <c r="H158" s="3"/>
      <c r="I158" t="str">
        <f t="shared" si="8"/>
        <v>101010</v>
      </c>
      <c r="J158" t="s">
        <v>44</v>
      </c>
      <c r="K158" t="str">
        <f t="shared" si="9"/>
        <v>0209</v>
      </c>
      <c r="L158" t="str">
        <f t="shared" si="10"/>
        <v>101010********0209</v>
      </c>
    </row>
    <row r="159" spans="1:12" ht="30" customHeight="1">
      <c r="A159" s="2"/>
      <c r="B159" s="2"/>
      <c r="C159" s="13" t="s">
        <v>41</v>
      </c>
      <c r="D159" s="4"/>
      <c r="E159" s="4"/>
      <c r="F159" s="4"/>
      <c r="G159" s="4"/>
      <c r="H159" s="3" t="s">
        <v>42</v>
      </c>
      <c r="I159" t="str">
        <f t="shared" si="8"/>
        <v>101010</v>
      </c>
      <c r="J159" t="s">
        <v>44</v>
      </c>
      <c r="K159" t="str">
        <f t="shared" si="9"/>
        <v>0207</v>
      </c>
      <c r="L159" t="str">
        <f t="shared" si="10"/>
        <v>101010********0207</v>
      </c>
    </row>
    <row r="160" spans="1:12" ht="30" customHeight="1">
      <c r="A160" s="2"/>
      <c r="B160" s="2"/>
      <c r="C160" s="13" t="s">
        <v>179</v>
      </c>
      <c r="D160" s="4"/>
      <c r="E160" s="4"/>
      <c r="F160" s="4"/>
      <c r="G160" s="4"/>
      <c r="H160" s="3" t="s">
        <v>42</v>
      </c>
      <c r="I160" t="str">
        <f t="shared" si="8"/>
        <v>101010</v>
      </c>
      <c r="J160" t="s">
        <v>44</v>
      </c>
      <c r="K160" t="str">
        <f t="shared" si="9"/>
        <v>0208</v>
      </c>
      <c r="L160" t="str">
        <f t="shared" si="10"/>
        <v>101010********0208</v>
      </c>
    </row>
    <row r="161" spans="1:12" ht="30" customHeight="1">
      <c r="A161" s="2"/>
      <c r="B161" s="2"/>
      <c r="C161" s="13" t="s">
        <v>180</v>
      </c>
      <c r="D161" s="4"/>
      <c r="E161" s="4"/>
      <c r="F161" s="4"/>
      <c r="G161" s="4"/>
      <c r="H161" s="3" t="s">
        <v>42</v>
      </c>
      <c r="I161" t="str">
        <f t="shared" si="8"/>
        <v>101010</v>
      </c>
      <c r="J161" t="s">
        <v>44</v>
      </c>
      <c r="K161" t="str">
        <f t="shared" si="9"/>
        <v>0202</v>
      </c>
      <c r="L161" t="str">
        <f t="shared" si="10"/>
        <v>101010********0202</v>
      </c>
    </row>
    <row r="162" spans="1:12" ht="30" customHeight="1">
      <c r="A162" s="2"/>
      <c r="B162" s="2"/>
      <c r="C162" s="13" t="s">
        <v>181</v>
      </c>
      <c r="D162" s="4"/>
      <c r="E162" s="4"/>
      <c r="F162" s="4"/>
      <c r="G162" s="4"/>
      <c r="H162" s="3" t="s">
        <v>42</v>
      </c>
      <c r="I162" t="str">
        <f t="shared" si="8"/>
        <v>101010</v>
      </c>
      <c r="J162" t="s">
        <v>44</v>
      </c>
      <c r="K162" t="str">
        <f t="shared" si="9"/>
        <v>0113</v>
      </c>
      <c r="L162" t="str">
        <f t="shared" si="10"/>
        <v>101010********0113</v>
      </c>
    </row>
  </sheetData>
  <mergeCells count="18">
    <mergeCell ref="A17:H17"/>
    <mergeCell ref="A1:H1"/>
    <mergeCell ref="A3:H3"/>
    <mergeCell ref="A5:H5"/>
    <mergeCell ref="A10:H10"/>
    <mergeCell ref="A13:H13"/>
    <mergeCell ref="A136:H136"/>
    <mergeCell ref="A22:H22"/>
    <mergeCell ref="A26:H26"/>
    <mergeCell ref="A31:H31"/>
    <mergeCell ref="A35:H35"/>
    <mergeCell ref="A46:H46"/>
    <mergeCell ref="A57:H57"/>
    <mergeCell ref="A61:H61"/>
    <mergeCell ref="A73:H73"/>
    <mergeCell ref="A78:H78"/>
    <mergeCell ref="A82:H82"/>
    <mergeCell ref="A123:H123"/>
  </mergeCells>
  <printOptions horizontalCentered="1"/>
  <pageMargins left="0.35433070866141736" right="0.1968503937007874" top="0.7480314960629921" bottom="0.7480314960629921" header="0.31496062992125984" footer="0.31496062992125984"/>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2020-09-24T07:26:38Z</dcterms:modified>
  <cp:category/>
  <cp:version/>
  <cp:contentType/>
  <cp:contentStatus/>
</cp:coreProperties>
</file>