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海南省图书馆2020年公开招聘事业编制人员" sheetId="1" r:id="rId1"/>
  </sheets>
  <definedNames>
    <definedName name="_xlnm.Print_Titles" localSheetId="0">'（合格）海南省图书馆2020年公开招聘事业编制人员'!$3:$3</definedName>
  </definedNames>
  <calcPr fullCalcOnLoad="1"/>
</workbook>
</file>

<file path=xl/sharedStrings.xml><?xml version="1.0" encoding="utf-8"?>
<sst xmlns="http://schemas.openxmlformats.org/spreadsheetml/2006/main" count="598" uniqueCount="8">
  <si>
    <t>序号</t>
  </si>
  <si>
    <t>报考号</t>
  </si>
  <si>
    <t>报考岗位</t>
  </si>
  <si>
    <t>姓名</t>
  </si>
  <si>
    <t>0101_综合管理</t>
  </si>
  <si>
    <t>0102_图书资料管理</t>
  </si>
  <si>
    <t>附件3：</t>
  </si>
  <si>
    <t>海南省图书馆2020年公开招聘
事业编制人员资格审核合格人员名单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</si>
</sst>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5"/>
  <sheetViews>
    <sheetView tabSelected="1" zoomScalePageLayoutView="0" workbookViewId="0" topLeftCell="A1">
      <selection activeCell="H5" sqref="H5"/>
    </sheetView>
  </sheetViews>
  <sheetFormatPr defaultColWidth="9.140625" defaultRowHeight="36" customHeight="1"/>
  <cols>
    <col min="1" max="1" width="9.00390625" style="2" customWidth="1"/>
    <col min="2" max="2" width="28.8515625" style="2" customWidth="1"/>
    <col min="3" max="3" width="23.421875" style="2" customWidth="1"/>
    <col min="4" max="4" width="18.00390625" style="2" customWidth="1"/>
    <col min="5" max="16384" width="9.00390625" style="2" customWidth="1"/>
  </cols>
  <sheetData>
    <row r="1" spans="1:4" ht="27" customHeight="1">
      <c r="A1" s="8" t="s">
        <v>6</v>
      </c>
      <c r="B1" s="8"/>
      <c r="C1" s="8"/>
      <c r="D1" s="8"/>
    </row>
    <row r="2" spans="1:4" ht="66" customHeight="1">
      <c r="A2" s="7" t="s">
        <v>7</v>
      </c>
      <c r="B2" s="7"/>
      <c r="C2" s="7"/>
      <c r="D2" s="7"/>
    </row>
    <row r="3" spans="1:4" s="1" customFormat="1" ht="26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ht="19.5" customHeight="1">
      <c r="A4" s="5">
        <v>1</v>
      </c>
      <c r="B4" s="6" t="str">
        <f>"244920200711234931169"</f>
        <v>244920200711234931169</v>
      </c>
      <c r="C4" s="6" t="s">
        <v>4</v>
      </c>
      <c r="D4" s="6" t="str">
        <f>"叶晶晶"</f>
        <v>叶晶晶</v>
      </c>
    </row>
    <row r="5" spans="1:4" ht="19.5" customHeight="1">
      <c r="A5" s="5">
        <v>2</v>
      </c>
      <c r="B5" s="6" t="str">
        <f>"244920200712184952232"</f>
        <v>244920200712184952232</v>
      </c>
      <c r="C5" s="6" t="s">
        <v>4</v>
      </c>
      <c r="D5" s="6" t="str">
        <f>"娄雅哲"</f>
        <v>娄雅哲</v>
      </c>
    </row>
    <row r="6" spans="1:4" ht="19.5" customHeight="1">
      <c r="A6" s="5">
        <v>3</v>
      </c>
      <c r="B6" s="6" t="str">
        <f>"244920200822085543256"</f>
        <v>244920200822085543256</v>
      </c>
      <c r="C6" s="6" t="s">
        <v>4</v>
      </c>
      <c r="D6" s="6" t="str">
        <f>"龚信芳"</f>
        <v>龚信芳</v>
      </c>
    </row>
    <row r="7" spans="1:4" ht="19.5" customHeight="1">
      <c r="A7" s="5">
        <v>4</v>
      </c>
      <c r="B7" s="6" t="str">
        <f>"244920200822093707258"</f>
        <v>244920200822093707258</v>
      </c>
      <c r="C7" s="6" t="s">
        <v>4</v>
      </c>
      <c r="D7" s="6" t="str">
        <f>"郭子豪"</f>
        <v>郭子豪</v>
      </c>
    </row>
    <row r="8" spans="1:4" ht="19.5" customHeight="1">
      <c r="A8" s="5">
        <v>5</v>
      </c>
      <c r="B8" s="6" t="str">
        <f>"244920200822100330260"</f>
        <v>244920200822100330260</v>
      </c>
      <c r="C8" s="6" t="s">
        <v>4</v>
      </c>
      <c r="D8" s="6" t="str">
        <f>"冯嫚"</f>
        <v>冯嫚</v>
      </c>
    </row>
    <row r="9" spans="1:4" ht="19.5" customHeight="1">
      <c r="A9" s="5">
        <v>6</v>
      </c>
      <c r="B9" s="6" t="str">
        <f>"244920200822114639272"</f>
        <v>244920200822114639272</v>
      </c>
      <c r="C9" s="6" t="s">
        <v>4</v>
      </c>
      <c r="D9" s="6" t="str">
        <f>"韩炫"</f>
        <v>韩炫</v>
      </c>
    </row>
    <row r="10" spans="1:4" ht="19.5" customHeight="1">
      <c r="A10" s="5">
        <v>7</v>
      </c>
      <c r="B10" s="6" t="str">
        <f>"244920200822121408277"</f>
        <v>244920200822121408277</v>
      </c>
      <c r="C10" s="6" t="s">
        <v>4</v>
      </c>
      <c r="D10" s="6" t="str">
        <f>"周游"</f>
        <v>周游</v>
      </c>
    </row>
    <row r="11" spans="1:4" ht="19.5" customHeight="1">
      <c r="A11" s="5">
        <v>8</v>
      </c>
      <c r="B11" s="6" t="str">
        <f>"244920200822162226308"</f>
        <v>244920200822162226308</v>
      </c>
      <c r="C11" s="6" t="s">
        <v>4</v>
      </c>
      <c r="D11" s="6" t="str">
        <f>"吴海丁"</f>
        <v>吴海丁</v>
      </c>
    </row>
    <row r="12" spans="1:4" ht="19.5" customHeight="1">
      <c r="A12" s="5">
        <v>9</v>
      </c>
      <c r="B12" s="6" t="str">
        <f>"244920200822165352311"</f>
        <v>244920200822165352311</v>
      </c>
      <c r="C12" s="6" t="s">
        <v>4</v>
      </c>
      <c r="D12" s="6" t="str">
        <f>"陆美环"</f>
        <v>陆美环</v>
      </c>
    </row>
    <row r="13" spans="1:4" ht="19.5" customHeight="1">
      <c r="A13" s="5">
        <v>10</v>
      </c>
      <c r="B13" s="6" t="str">
        <f>"244920200822201302320"</f>
        <v>244920200822201302320</v>
      </c>
      <c r="C13" s="6" t="s">
        <v>4</v>
      </c>
      <c r="D13" s="6" t="str">
        <f>"张澜悦馨"</f>
        <v>张澜悦馨</v>
      </c>
    </row>
    <row r="14" spans="1:4" ht="19.5" customHeight="1">
      <c r="A14" s="5">
        <v>11</v>
      </c>
      <c r="B14" s="6" t="str">
        <f>"244920200822201354321"</f>
        <v>244920200822201354321</v>
      </c>
      <c r="C14" s="6" t="s">
        <v>4</v>
      </c>
      <c r="D14" s="6" t="str">
        <f>"孔素雅"</f>
        <v>孔素雅</v>
      </c>
    </row>
    <row r="15" spans="1:4" ht="19.5" customHeight="1">
      <c r="A15" s="5">
        <v>12</v>
      </c>
      <c r="B15" s="6" t="str">
        <f>"244920200822220648335"</f>
        <v>244920200822220648335</v>
      </c>
      <c r="C15" s="6" t="s">
        <v>4</v>
      </c>
      <c r="D15" s="6" t="str">
        <f>"王达成"</f>
        <v>王达成</v>
      </c>
    </row>
    <row r="16" spans="1:4" ht="19.5" customHeight="1">
      <c r="A16" s="5">
        <v>13</v>
      </c>
      <c r="B16" s="6" t="str">
        <f>"244920200822230750338"</f>
        <v>244920200822230750338</v>
      </c>
      <c r="C16" s="6" t="s">
        <v>4</v>
      </c>
      <c r="D16" s="6" t="str">
        <f>"陈丽锦"</f>
        <v>陈丽锦</v>
      </c>
    </row>
    <row r="17" spans="1:4" ht="19.5" customHeight="1">
      <c r="A17" s="5">
        <v>14</v>
      </c>
      <c r="B17" s="6" t="str">
        <f>"244920200823012018341"</f>
        <v>244920200823012018341</v>
      </c>
      <c r="C17" s="6" t="s">
        <v>4</v>
      </c>
      <c r="D17" s="6" t="str">
        <f>"薛彪"</f>
        <v>薛彪</v>
      </c>
    </row>
    <row r="18" spans="1:4" ht="19.5" customHeight="1">
      <c r="A18" s="5">
        <v>15</v>
      </c>
      <c r="B18" s="6" t="str">
        <f>"244920200823081754344"</f>
        <v>244920200823081754344</v>
      </c>
      <c r="C18" s="6" t="s">
        <v>4</v>
      </c>
      <c r="D18" s="6" t="str">
        <f>"刘珊佑"</f>
        <v>刘珊佑</v>
      </c>
    </row>
    <row r="19" spans="1:4" ht="19.5" customHeight="1">
      <c r="A19" s="5">
        <v>16</v>
      </c>
      <c r="B19" s="6" t="str">
        <f>"244920200823083716346"</f>
        <v>244920200823083716346</v>
      </c>
      <c r="C19" s="6" t="s">
        <v>4</v>
      </c>
      <c r="D19" s="6" t="str">
        <f>"周冰"</f>
        <v>周冰</v>
      </c>
    </row>
    <row r="20" spans="1:4" ht="19.5" customHeight="1">
      <c r="A20" s="5">
        <v>17</v>
      </c>
      <c r="B20" s="6" t="str">
        <f>"244920200823094918351"</f>
        <v>244920200823094918351</v>
      </c>
      <c r="C20" s="6" t="s">
        <v>4</v>
      </c>
      <c r="D20" s="6" t="str">
        <f>"冯天一"</f>
        <v>冯天一</v>
      </c>
    </row>
    <row r="21" spans="1:4" ht="19.5" customHeight="1">
      <c r="A21" s="5">
        <v>18</v>
      </c>
      <c r="B21" s="6" t="str">
        <f>"244920200823103803358"</f>
        <v>244920200823103803358</v>
      </c>
      <c r="C21" s="6" t="s">
        <v>4</v>
      </c>
      <c r="D21" s="6" t="str">
        <f>"张晓旭"</f>
        <v>张晓旭</v>
      </c>
    </row>
    <row r="22" spans="1:4" ht="19.5" customHeight="1">
      <c r="A22" s="5">
        <v>19</v>
      </c>
      <c r="B22" s="6" t="str">
        <f>"244920200823105448360"</f>
        <v>244920200823105448360</v>
      </c>
      <c r="C22" s="6" t="s">
        <v>4</v>
      </c>
      <c r="D22" s="6" t="str">
        <f>"赖毓"</f>
        <v>赖毓</v>
      </c>
    </row>
    <row r="23" spans="1:4" ht="19.5" customHeight="1">
      <c r="A23" s="5">
        <v>20</v>
      </c>
      <c r="B23" s="6" t="str">
        <f>"244920200823114601366"</f>
        <v>244920200823114601366</v>
      </c>
      <c r="C23" s="6" t="s">
        <v>4</v>
      </c>
      <c r="D23" s="6" t="str">
        <f>"吴昱"</f>
        <v>吴昱</v>
      </c>
    </row>
    <row r="24" spans="1:4" ht="19.5" customHeight="1">
      <c r="A24" s="5">
        <v>21</v>
      </c>
      <c r="B24" s="6" t="str">
        <f>"244920200823120759367"</f>
        <v>244920200823120759367</v>
      </c>
      <c r="C24" s="6" t="s">
        <v>4</v>
      </c>
      <c r="D24" s="6" t="str">
        <f>"唐阿楠"</f>
        <v>唐阿楠</v>
      </c>
    </row>
    <row r="25" spans="1:4" ht="19.5" customHeight="1">
      <c r="A25" s="5">
        <v>22</v>
      </c>
      <c r="B25" s="6" t="str">
        <f>"244920200823124641369"</f>
        <v>244920200823124641369</v>
      </c>
      <c r="C25" s="6" t="s">
        <v>4</v>
      </c>
      <c r="D25" s="6" t="str">
        <f>"陈琬森"</f>
        <v>陈琬森</v>
      </c>
    </row>
    <row r="26" spans="1:4" ht="19.5" customHeight="1">
      <c r="A26" s="5">
        <v>23</v>
      </c>
      <c r="B26" s="6" t="str">
        <f>"244920200823132528374"</f>
        <v>244920200823132528374</v>
      </c>
      <c r="C26" s="6" t="s">
        <v>4</v>
      </c>
      <c r="D26" s="6" t="str">
        <f>"孙瑞"</f>
        <v>孙瑞</v>
      </c>
    </row>
    <row r="27" spans="1:4" ht="19.5" customHeight="1">
      <c r="A27" s="5">
        <v>24</v>
      </c>
      <c r="B27" s="6" t="str">
        <f>"244920200823163643392"</f>
        <v>244920200823163643392</v>
      </c>
      <c r="C27" s="6" t="s">
        <v>4</v>
      </c>
      <c r="D27" s="6" t="str">
        <f>"邱玲"</f>
        <v>邱玲</v>
      </c>
    </row>
    <row r="28" spans="1:4" ht="19.5" customHeight="1">
      <c r="A28" s="5">
        <v>25</v>
      </c>
      <c r="B28" s="6" t="str">
        <f>"244920200823164651393"</f>
        <v>244920200823164651393</v>
      </c>
      <c r="C28" s="6" t="s">
        <v>4</v>
      </c>
      <c r="D28" s="6" t="str">
        <f>"李婵君"</f>
        <v>李婵君</v>
      </c>
    </row>
    <row r="29" spans="1:4" ht="19.5" customHeight="1">
      <c r="A29" s="5">
        <v>26</v>
      </c>
      <c r="B29" s="6" t="str">
        <f>"244920200823173708398"</f>
        <v>244920200823173708398</v>
      </c>
      <c r="C29" s="6" t="s">
        <v>4</v>
      </c>
      <c r="D29" s="6" t="str">
        <f>"程芬"</f>
        <v>程芬</v>
      </c>
    </row>
    <row r="30" spans="1:4" ht="19.5" customHeight="1">
      <c r="A30" s="5">
        <v>27</v>
      </c>
      <c r="B30" s="6" t="str">
        <f>"244920200823180046401"</f>
        <v>244920200823180046401</v>
      </c>
      <c r="C30" s="6" t="s">
        <v>4</v>
      </c>
      <c r="D30" s="6" t="str">
        <f>"黄婧怡"</f>
        <v>黄婧怡</v>
      </c>
    </row>
    <row r="31" spans="1:4" ht="19.5" customHeight="1">
      <c r="A31" s="5">
        <v>28</v>
      </c>
      <c r="B31" s="6" t="str">
        <f>"244920200823200945410"</f>
        <v>244920200823200945410</v>
      </c>
      <c r="C31" s="6" t="s">
        <v>4</v>
      </c>
      <c r="D31" s="6" t="str">
        <f>"黄颖"</f>
        <v>黄颖</v>
      </c>
    </row>
    <row r="32" spans="1:4" ht="19.5" customHeight="1">
      <c r="A32" s="5">
        <v>29</v>
      </c>
      <c r="B32" s="6" t="str">
        <f>"244920200823210446418"</f>
        <v>244920200823210446418</v>
      </c>
      <c r="C32" s="6" t="s">
        <v>4</v>
      </c>
      <c r="D32" s="6" t="str">
        <f>"马伟生"</f>
        <v>马伟生</v>
      </c>
    </row>
    <row r="33" spans="1:4" ht="19.5" customHeight="1">
      <c r="A33" s="5">
        <v>30</v>
      </c>
      <c r="B33" s="6" t="str">
        <f>"244920200824080647431"</f>
        <v>244920200824080647431</v>
      </c>
      <c r="C33" s="6" t="s">
        <v>4</v>
      </c>
      <c r="D33" s="6" t="str">
        <f>"李琴"</f>
        <v>李琴</v>
      </c>
    </row>
    <row r="34" spans="1:4" ht="19.5" customHeight="1">
      <c r="A34" s="5">
        <v>31</v>
      </c>
      <c r="B34" s="6" t="str">
        <f>"244920200824082547433"</f>
        <v>244920200824082547433</v>
      </c>
      <c r="C34" s="6" t="s">
        <v>4</v>
      </c>
      <c r="D34" s="6" t="str">
        <f>"郭曦"</f>
        <v>郭曦</v>
      </c>
    </row>
    <row r="35" spans="1:4" ht="19.5" customHeight="1">
      <c r="A35" s="5">
        <v>32</v>
      </c>
      <c r="B35" s="6" t="str">
        <f>"244920200824083423436"</f>
        <v>244920200824083423436</v>
      </c>
      <c r="C35" s="6" t="s">
        <v>4</v>
      </c>
      <c r="D35" s="6" t="str">
        <f>"靳启蒙"</f>
        <v>靳启蒙</v>
      </c>
    </row>
    <row r="36" spans="1:4" ht="19.5" customHeight="1">
      <c r="A36" s="5">
        <v>33</v>
      </c>
      <c r="B36" s="6" t="str">
        <f>"244920200824084629439"</f>
        <v>244920200824084629439</v>
      </c>
      <c r="C36" s="6" t="s">
        <v>4</v>
      </c>
      <c r="D36" s="6" t="str">
        <f>"洪滔"</f>
        <v>洪滔</v>
      </c>
    </row>
    <row r="37" spans="1:4" ht="19.5" customHeight="1">
      <c r="A37" s="5">
        <v>34</v>
      </c>
      <c r="B37" s="6" t="str">
        <f>"244920200824091807444"</f>
        <v>244920200824091807444</v>
      </c>
      <c r="C37" s="6" t="s">
        <v>4</v>
      </c>
      <c r="D37" s="6" t="str">
        <f>"潘敏"</f>
        <v>潘敏</v>
      </c>
    </row>
    <row r="38" spans="1:4" ht="19.5" customHeight="1">
      <c r="A38" s="5">
        <v>35</v>
      </c>
      <c r="B38" s="6" t="str">
        <f>"244920200824092810449"</f>
        <v>244920200824092810449</v>
      </c>
      <c r="C38" s="6" t="s">
        <v>4</v>
      </c>
      <c r="D38" s="6" t="str">
        <f>"范玉娇"</f>
        <v>范玉娇</v>
      </c>
    </row>
    <row r="39" spans="1:4" ht="19.5" customHeight="1">
      <c r="A39" s="5">
        <v>36</v>
      </c>
      <c r="B39" s="6" t="str">
        <f>"244920200824093509451"</f>
        <v>244920200824093509451</v>
      </c>
      <c r="C39" s="6" t="s">
        <v>4</v>
      </c>
      <c r="D39" s="6" t="str">
        <f>"张清灵"</f>
        <v>张清灵</v>
      </c>
    </row>
    <row r="40" spans="1:4" ht="19.5" customHeight="1">
      <c r="A40" s="5">
        <v>37</v>
      </c>
      <c r="B40" s="6" t="str">
        <f>"244920200824095255456"</f>
        <v>244920200824095255456</v>
      </c>
      <c r="C40" s="6" t="s">
        <v>4</v>
      </c>
      <c r="D40" s="6" t="str">
        <f>"赵瑞"</f>
        <v>赵瑞</v>
      </c>
    </row>
    <row r="41" spans="1:4" ht="19.5" customHeight="1">
      <c r="A41" s="5">
        <v>38</v>
      </c>
      <c r="B41" s="6" t="str">
        <f>"244920200824100957460"</f>
        <v>244920200824100957460</v>
      </c>
      <c r="C41" s="6" t="s">
        <v>4</v>
      </c>
      <c r="D41" s="6" t="str">
        <f>"周海丽"</f>
        <v>周海丽</v>
      </c>
    </row>
    <row r="42" spans="1:4" ht="19.5" customHeight="1">
      <c r="A42" s="5">
        <v>39</v>
      </c>
      <c r="B42" s="6" t="str">
        <f>"244920200824101945463"</f>
        <v>244920200824101945463</v>
      </c>
      <c r="C42" s="6" t="s">
        <v>4</v>
      </c>
      <c r="D42" s="6" t="str">
        <f>"林芳妹"</f>
        <v>林芳妹</v>
      </c>
    </row>
    <row r="43" spans="1:4" ht="19.5" customHeight="1">
      <c r="A43" s="5">
        <v>40</v>
      </c>
      <c r="B43" s="6" t="str">
        <f>"244920200824105628469"</f>
        <v>244920200824105628469</v>
      </c>
      <c r="C43" s="6" t="s">
        <v>4</v>
      </c>
      <c r="D43" s="6" t="str">
        <f>"胡琪婧"</f>
        <v>胡琪婧</v>
      </c>
    </row>
    <row r="44" spans="1:4" ht="19.5" customHeight="1">
      <c r="A44" s="5">
        <v>41</v>
      </c>
      <c r="B44" s="6" t="str">
        <f>"244920200824110544471"</f>
        <v>244920200824110544471</v>
      </c>
      <c r="C44" s="6" t="s">
        <v>4</v>
      </c>
      <c r="D44" s="6" t="str">
        <f>"王昕"</f>
        <v>王昕</v>
      </c>
    </row>
    <row r="45" spans="1:4" ht="19.5" customHeight="1">
      <c r="A45" s="5">
        <v>42</v>
      </c>
      <c r="B45" s="6" t="str">
        <f>"244920200824111026472"</f>
        <v>244920200824111026472</v>
      </c>
      <c r="C45" s="6" t="s">
        <v>4</v>
      </c>
      <c r="D45" s="6" t="str">
        <f>"林芳宇"</f>
        <v>林芳宇</v>
      </c>
    </row>
    <row r="46" spans="1:4" ht="19.5" customHeight="1">
      <c r="A46" s="5">
        <v>43</v>
      </c>
      <c r="B46" s="6" t="str">
        <f>"244920200824124640485"</f>
        <v>244920200824124640485</v>
      </c>
      <c r="C46" s="6" t="s">
        <v>4</v>
      </c>
      <c r="D46" s="6" t="str">
        <f>"朱思宇"</f>
        <v>朱思宇</v>
      </c>
    </row>
    <row r="47" spans="1:4" ht="19.5" customHeight="1">
      <c r="A47" s="5">
        <v>44</v>
      </c>
      <c r="B47" s="6" t="str">
        <f>"244920200824152221501"</f>
        <v>244920200824152221501</v>
      </c>
      <c r="C47" s="6" t="s">
        <v>4</v>
      </c>
      <c r="D47" s="6" t="str">
        <f>"肖俊"</f>
        <v>肖俊</v>
      </c>
    </row>
    <row r="48" spans="1:4" ht="19.5" customHeight="1">
      <c r="A48" s="5">
        <v>45</v>
      </c>
      <c r="B48" s="6" t="str">
        <f>"244920200824152313502"</f>
        <v>244920200824152313502</v>
      </c>
      <c r="C48" s="6" t="s">
        <v>4</v>
      </c>
      <c r="D48" s="6" t="str">
        <f>"汤苗"</f>
        <v>汤苗</v>
      </c>
    </row>
    <row r="49" spans="1:4" ht="19.5" customHeight="1">
      <c r="A49" s="5">
        <v>46</v>
      </c>
      <c r="B49" s="6" t="str">
        <f>"244920200824161807508"</f>
        <v>244920200824161807508</v>
      </c>
      <c r="C49" s="6" t="s">
        <v>4</v>
      </c>
      <c r="D49" s="6" t="str">
        <f>"康琳琳"</f>
        <v>康琳琳</v>
      </c>
    </row>
    <row r="50" spans="1:4" ht="19.5" customHeight="1">
      <c r="A50" s="5">
        <v>47</v>
      </c>
      <c r="B50" s="6" t="str">
        <f>"244920200824185902529"</f>
        <v>244920200824185902529</v>
      </c>
      <c r="C50" s="6" t="s">
        <v>4</v>
      </c>
      <c r="D50" s="6" t="str">
        <f>"王子林"</f>
        <v>王子林</v>
      </c>
    </row>
    <row r="51" spans="1:4" ht="19.5" customHeight="1">
      <c r="A51" s="5">
        <v>48</v>
      </c>
      <c r="B51" s="6" t="str">
        <f>"244920200824213751541"</f>
        <v>244920200824213751541</v>
      </c>
      <c r="C51" s="6" t="s">
        <v>4</v>
      </c>
      <c r="D51" s="6" t="str">
        <f>"马金爽"</f>
        <v>马金爽</v>
      </c>
    </row>
    <row r="52" spans="1:4" ht="19.5" customHeight="1">
      <c r="A52" s="5">
        <v>49</v>
      </c>
      <c r="B52" s="6" t="str">
        <f>"244920200825083121551"</f>
        <v>244920200825083121551</v>
      </c>
      <c r="C52" s="6" t="s">
        <v>4</v>
      </c>
      <c r="D52" s="6" t="str">
        <f>"高栋"</f>
        <v>高栋</v>
      </c>
    </row>
    <row r="53" spans="1:4" ht="19.5" customHeight="1">
      <c r="A53" s="5">
        <v>50</v>
      </c>
      <c r="B53" s="6" t="str">
        <f>"244920200825085945555"</f>
        <v>244920200825085945555</v>
      </c>
      <c r="C53" s="6" t="s">
        <v>4</v>
      </c>
      <c r="D53" s="6" t="str">
        <f>"何永姑"</f>
        <v>何永姑</v>
      </c>
    </row>
    <row r="54" spans="1:4" ht="19.5" customHeight="1">
      <c r="A54" s="5">
        <v>51</v>
      </c>
      <c r="B54" s="6" t="str">
        <f>"244920200825091503557"</f>
        <v>244920200825091503557</v>
      </c>
      <c r="C54" s="6" t="s">
        <v>4</v>
      </c>
      <c r="D54" s="6" t="str">
        <f>"吴昊"</f>
        <v>吴昊</v>
      </c>
    </row>
    <row r="55" spans="1:4" ht="19.5" customHeight="1">
      <c r="A55" s="5">
        <v>52</v>
      </c>
      <c r="B55" s="6" t="str">
        <f>"244920200825100217561"</f>
        <v>244920200825100217561</v>
      </c>
      <c r="C55" s="6" t="s">
        <v>4</v>
      </c>
      <c r="D55" s="6" t="str">
        <f>"卢影"</f>
        <v>卢影</v>
      </c>
    </row>
    <row r="56" spans="1:4" ht="19.5" customHeight="1">
      <c r="A56" s="5">
        <v>53</v>
      </c>
      <c r="B56" s="6" t="str">
        <f>"244920200825100247562"</f>
        <v>244920200825100247562</v>
      </c>
      <c r="C56" s="6" t="s">
        <v>4</v>
      </c>
      <c r="D56" s="6" t="str">
        <f>"赵玉玲"</f>
        <v>赵玉玲</v>
      </c>
    </row>
    <row r="57" spans="1:4" ht="19.5" customHeight="1">
      <c r="A57" s="5">
        <v>54</v>
      </c>
      <c r="B57" s="6" t="str">
        <f>"244920200825101232563"</f>
        <v>244920200825101232563</v>
      </c>
      <c r="C57" s="6" t="s">
        <v>4</v>
      </c>
      <c r="D57" s="6" t="str">
        <f>"陈晓丽"</f>
        <v>陈晓丽</v>
      </c>
    </row>
    <row r="58" spans="1:4" ht="19.5" customHeight="1">
      <c r="A58" s="5">
        <v>55</v>
      </c>
      <c r="B58" s="6" t="str">
        <f>"244920200825102144564"</f>
        <v>244920200825102144564</v>
      </c>
      <c r="C58" s="6" t="s">
        <v>4</v>
      </c>
      <c r="D58" s="6" t="str">
        <f>"宋秋婷"</f>
        <v>宋秋婷</v>
      </c>
    </row>
    <row r="59" spans="1:4" ht="19.5" customHeight="1">
      <c r="A59" s="5">
        <v>56</v>
      </c>
      <c r="B59" s="6" t="str">
        <f>"244920200825102412565"</f>
        <v>244920200825102412565</v>
      </c>
      <c r="C59" s="6" t="s">
        <v>4</v>
      </c>
      <c r="D59" s="6" t="str">
        <f>"宋雁"</f>
        <v>宋雁</v>
      </c>
    </row>
    <row r="60" spans="1:4" ht="19.5" customHeight="1">
      <c r="A60" s="5">
        <v>57</v>
      </c>
      <c r="B60" s="6" t="str">
        <f>"244920200825114425576"</f>
        <v>244920200825114425576</v>
      </c>
      <c r="C60" s="6" t="s">
        <v>4</v>
      </c>
      <c r="D60" s="6" t="str">
        <f>"蔡林美子"</f>
        <v>蔡林美子</v>
      </c>
    </row>
    <row r="61" spans="1:4" ht="19.5" customHeight="1">
      <c r="A61" s="5">
        <v>58</v>
      </c>
      <c r="B61" s="6" t="str">
        <f>"244920200825122640578"</f>
        <v>244920200825122640578</v>
      </c>
      <c r="C61" s="6" t="s">
        <v>4</v>
      </c>
      <c r="D61" s="6" t="str">
        <f>"赵曦"</f>
        <v>赵曦</v>
      </c>
    </row>
    <row r="62" spans="1:4" ht="19.5" customHeight="1">
      <c r="A62" s="5">
        <v>59</v>
      </c>
      <c r="B62" s="6" t="str">
        <f>"244920200825125251579"</f>
        <v>244920200825125251579</v>
      </c>
      <c r="C62" s="6" t="s">
        <v>4</v>
      </c>
      <c r="D62" s="6" t="str">
        <f>"李玉金"</f>
        <v>李玉金</v>
      </c>
    </row>
    <row r="63" spans="1:4" ht="19.5" customHeight="1">
      <c r="A63" s="5">
        <v>60</v>
      </c>
      <c r="B63" s="6" t="str">
        <f>"244920200825131949580"</f>
        <v>244920200825131949580</v>
      </c>
      <c r="C63" s="6" t="s">
        <v>4</v>
      </c>
      <c r="D63" s="6" t="str">
        <f>"王方西"</f>
        <v>王方西</v>
      </c>
    </row>
    <row r="64" spans="1:4" ht="19.5" customHeight="1">
      <c r="A64" s="5">
        <v>61</v>
      </c>
      <c r="B64" s="6" t="str">
        <f>"244920200825132824581"</f>
        <v>244920200825132824581</v>
      </c>
      <c r="C64" s="6" t="s">
        <v>4</v>
      </c>
      <c r="D64" s="6" t="str">
        <f>"李瑶"</f>
        <v>李瑶</v>
      </c>
    </row>
    <row r="65" spans="1:4" ht="19.5" customHeight="1">
      <c r="A65" s="5">
        <v>62</v>
      </c>
      <c r="B65" s="6" t="str">
        <f>"244920200825150720585"</f>
        <v>244920200825150720585</v>
      </c>
      <c r="C65" s="6" t="s">
        <v>4</v>
      </c>
      <c r="D65" s="6" t="str">
        <f>"陈珠"</f>
        <v>陈珠</v>
      </c>
    </row>
    <row r="66" spans="1:4" ht="19.5" customHeight="1">
      <c r="A66" s="5">
        <v>63</v>
      </c>
      <c r="B66" s="6" t="str">
        <f>"244920200825151057586"</f>
        <v>244920200825151057586</v>
      </c>
      <c r="C66" s="6" t="s">
        <v>4</v>
      </c>
      <c r="D66" s="6" t="str">
        <f>"刘后鑫"</f>
        <v>刘后鑫</v>
      </c>
    </row>
    <row r="67" spans="1:4" ht="19.5" customHeight="1">
      <c r="A67" s="5">
        <v>64</v>
      </c>
      <c r="B67" s="6" t="str">
        <f>"244920200825165728596"</f>
        <v>244920200825165728596</v>
      </c>
      <c r="C67" s="6" t="s">
        <v>4</v>
      </c>
      <c r="D67" s="6" t="str">
        <f>"徐培丽"</f>
        <v>徐培丽</v>
      </c>
    </row>
    <row r="68" spans="1:4" ht="19.5" customHeight="1">
      <c r="A68" s="5">
        <v>65</v>
      </c>
      <c r="B68" s="6" t="str">
        <f>"244920200825174057600"</f>
        <v>244920200825174057600</v>
      </c>
      <c r="C68" s="6" t="s">
        <v>4</v>
      </c>
      <c r="D68" s="6" t="str">
        <f>"符慧"</f>
        <v>符慧</v>
      </c>
    </row>
    <row r="69" spans="1:4" ht="19.5" customHeight="1">
      <c r="A69" s="5">
        <v>66</v>
      </c>
      <c r="B69" s="6" t="str">
        <f>"244920200825184737604"</f>
        <v>244920200825184737604</v>
      </c>
      <c r="C69" s="6" t="s">
        <v>4</v>
      </c>
      <c r="D69" s="6" t="str">
        <f>"林芳羽"</f>
        <v>林芳羽</v>
      </c>
    </row>
    <row r="70" spans="1:4" ht="19.5" customHeight="1">
      <c r="A70" s="5">
        <v>67</v>
      </c>
      <c r="B70" s="6" t="str">
        <f>"244920200826113022637"</f>
        <v>244920200826113022637</v>
      </c>
      <c r="C70" s="6" t="s">
        <v>4</v>
      </c>
      <c r="D70" s="6" t="str">
        <f>"林贻亮"</f>
        <v>林贻亮</v>
      </c>
    </row>
    <row r="71" spans="1:4" ht="19.5" customHeight="1">
      <c r="A71" s="5">
        <v>68</v>
      </c>
      <c r="B71" s="6" t="str">
        <f>"244920200826125233641"</f>
        <v>244920200826125233641</v>
      </c>
      <c r="C71" s="6" t="s">
        <v>4</v>
      </c>
      <c r="D71" s="6" t="str">
        <f>"尤悦"</f>
        <v>尤悦</v>
      </c>
    </row>
    <row r="72" spans="1:4" ht="19.5" customHeight="1">
      <c r="A72" s="5">
        <v>69</v>
      </c>
      <c r="B72" s="6" t="str">
        <f>"244920200826144228644"</f>
        <v>244920200826144228644</v>
      </c>
      <c r="C72" s="6" t="s">
        <v>4</v>
      </c>
      <c r="D72" s="6" t="str">
        <f>"吴梦晓"</f>
        <v>吴梦晓</v>
      </c>
    </row>
    <row r="73" spans="1:4" ht="19.5" customHeight="1">
      <c r="A73" s="5">
        <v>70</v>
      </c>
      <c r="B73" s="6" t="str">
        <f>"244920200826144604645"</f>
        <v>244920200826144604645</v>
      </c>
      <c r="C73" s="6" t="s">
        <v>4</v>
      </c>
      <c r="D73" s="6" t="str">
        <f>"王雯"</f>
        <v>王雯</v>
      </c>
    </row>
    <row r="74" spans="1:4" ht="19.5" customHeight="1">
      <c r="A74" s="5">
        <v>71</v>
      </c>
      <c r="B74" s="6" t="str">
        <f>"244920200826161018648"</f>
        <v>244920200826161018648</v>
      </c>
      <c r="C74" s="6" t="s">
        <v>4</v>
      </c>
      <c r="D74" s="6" t="str">
        <f>"潘琼玉"</f>
        <v>潘琼玉</v>
      </c>
    </row>
    <row r="75" spans="1:4" ht="19.5" customHeight="1">
      <c r="A75" s="5">
        <v>72</v>
      </c>
      <c r="B75" s="6" t="str">
        <f>"244920200826162117649"</f>
        <v>244920200826162117649</v>
      </c>
      <c r="C75" s="6" t="s">
        <v>4</v>
      </c>
      <c r="D75" s="6" t="str">
        <f>"王智娴"</f>
        <v>王智娴</v>
      </c>
    </row>
    <row r="76" spans="1:4" ht="19.5" customHeight="1">
      <c r="A76" s="5">
        <v>73</v>
      </c>
      <c r="B76" s="6" t="str">
        <f>"244920200826163609652"</f>
        <v>244920200826163609652</v>
      </c>
      <c r="C76" s="6" t="s">
        <v>4</v>
      </c>
      <c r="D76" s="6" t="str">
        <f>"姜秋宏"</f>
        <v>姜秋宏</v>
      </c>
    </row>
    <row r="77" spans="1:4" ht="19.5" customHeight="1">
      <c r="A77" s="5">
        <v>74</v>
      </c>
      <c r="B77" s="6" t="str">
        <f>"244920200826174831656"</f>
        <v>244920200826174831656</v>
      </c>
      <c r="C77" s="6" t="s">
        <v>4</v>
      </c>
      <c r="D77" s="6" t="str">
        <f>"张玮"</f>
        <v>张玮</v>
      </c>
    </row>
    <row r="78" spans="1:4" ht="19.5" customHeight="1">
      <c r="A78" s="5">
        <v>75</v>
      </c>
      <c r="B78" s="6" t="str">
        <f>"244920200826175241657"</f>
        <v>244920200826175241657</v>
      </c>
      <c r="C78" s="6" t="s">
        <v>4</v>
      </c>
      <c r="D78" s="6" t="str">
        <f>"罗博仁"</f>
        <v>罗博仁</v>
      </c>
    </row>
    <row r="79" spans="1:4" ht="19.5" customHeight="1">
      <c r="A79" s="5">
        <v>76</v>
      </c>
      <c r="B79" s="6" t="str">
        <f>"244920200826183119659"</f>
        <v>244920200826183119659</v>
      </c>
      <c r="C79" s="6" t="s">
        <v>4</v>
      </c>
      <c r="D79" s="6" t="str">
        <f>"陈妹"</f>
        <v>陈妹</v>
      </c>
    </row>
    <row r="80" spans="1:4" ht="19.5" customHeight="1">
      <c r="A80" s="5">
        <v>77</v>
      </c>
      <c r="B80" s="6" t="str">
        <f>"244920200827095744673"</f>
        <v>244920200827095744673</v>
      </c>
      <c r="C80" s="6" t="s">
        <v>4</v>
      </c>
      <c r="D80" s="6" t="str">
        <f>"孟悦"</f>
        <v>孟悦</v>
      </c>
    </row>
    <row r="81" spans="1:4" ht="19.5" customHeight="1">
      <c r="A81" s="5">
        <v>78</v>
      </c>
      <c r="B81" s="6" t="str">
        <f>"244920200827180804693"</f>
        <v>244920200827180804693</v>
      </c>
      <c r="C81" s="6" t="s">
        <v>4</v>
      </c>
      <c r="D81" s="6" t="str">
        <f>"陈朋"</f>
        <v>陈朋</v>
      </c>
    </row>
    <row r="82" spans="1:4" ht="19.5" customHeight="1">
      <c r="A82" s="5">
        <v>79</v>
      </c>
      <c r="B82" s="6" t="str">
        <f>"244920200827185805695"</f>
        <v>244920200827185805695</v>
      </c>
      <c r="C82" s="6" t="s">
        <v>4</v>
      </c>
      <c r="D82" s="6" t="str">
        <f>"许琨"</f>
        <v>许琨</v>
      </c>
    </row>
    <row r="83" spans="1:4" ht="19.5" customHeight="1">
      <c r="A83" s="5">
        <v>80</v>
      </c>
      <c r="B83" s="6" t="str">
        <f>"244920200828092334712"</f>
        <v>244920200828092334712</v>
      </c>
      <c r="C83" s="6" t="s">
        <v>4</v>
      </c>
      <c r="D83" s="6" t="str">
        <f>"贺正茂"</f>
        <v>贺正茂</v>
      </c>
    </row>
    <row r="84" spans="1:4" ht="19.5" customHeight="1">
      <c r="A84" s="5">
        <v>81</v>
      </c>
      <c r="B84" s="6" t="str">
        <f>"244920200828104259720"</f>
        <v>244920200828104259720</v>
      </c>
      <c r="C84" s="6" t="s">
        <v>4</v>
      </c>
      <c r="D84" s="6" t="str">
        <f>"王延丽"</f>
        <v>王延丽</v>
      </c>
    </row>
    <row r="85" spans="1:4" ht="19.5" customHeight="1">
      <c r="A85" s="5">
        <v>82</v>
      </c>
      <c r="B85" s="6" t="str">
        <f>"244920200828205228738"</f>
        <v>244920200828205228738</v>
      </c>
      <c r="C85" s="6" t="s">
        <v>4</v>
      </c>
      <c r="D85" s="6" t="str">
        <f>"赵一力"</f>
        <v>赵一力</v>
      </c>
    </row>
    <row r="86" spans="1:4" ht="19.5" customHeight="1">
      <c r="A86" s="5">
        <v>83</v>
      </c>
      <c r="B86" s="6" t="str">
        <f>"244920200829144439752"</f>
        <v>244920200829144439752</v>
      </c>
      <c r="C86" s="6" t="s">
        <v>4</v>
      </c>
      <c r="D86" s="6" t="str">
        <f>"崔梅丽"</f>
        <v>崔梅丽</v>
      </c>
    </row>
    <row r="87" spans="1:4" ht="19.5" customHeight="1">
      <c r="A87" s="5">
        <v>84</v>
      </c>
      <c r="B87" s="6" t="str">
        <f>"244920200829161024756"</f>
        <v>244920200829161024756</v>
      </c>
      <c r="C87" s="6" t="s">
        <v>4</v>
      </c>
      <c r="D87" s="6" t="str">
        <f>"李芬"</f>
        <v>李芬</v>
      </c>
    </row>
    <row r="88" spans="1:4" ht="19.5" customHeight="1">
      <c r="A88" s="5">
        <v>85</v>
      </c>
      <c r="B88" s="6" t="str">
        <f>"244920200830141440773"</f>
        <v>244920200830141440773</v>
      </c>
      <c r="C88" s="6" t="s">
        <v>4</v>
      </c>
      <c r="D88" s="6" t="str">
        <f>"郭婷婷"</f>
        <v>郭婷婷</v>
      </c>
    </row>
    <row r="89" spans="1:4" ht="19.5" customHeight="1">
      <c r="A89" s="5">
        <v>86</v>
      </c>
      <c r="B89" s="6" t="str">
        <f>"244920200831010443791"</f>
        <v>244920200831010443791</v>
      </c>
      <c r="C89" s="6" t="s">
        <v>4</v>
      </c>
      <c r="D89" s="6" t="str">
        <f>"钟宜成"</f>
        <v>钟宜成</v>
      </c>
    </row>
    <row r="90" spans="1:4" ht="19.5" customHeight="1">
      <c r="A90" s="5">
        <v>87</v>
      </c>
      <c r="B90" s="6" t="str">
        <f>"244920200831091500796"</f>
        <v>244920200831091500796</v>
      </c>
      <c r="C90" s="6" t="s">
        <v>4</v>
      </c>
      <c r="D90" s="6" t="str">
        <f>"黄开展"</f>
        <v>黄开展</v>
      </c>
    </row>
    <row r="91" spans="1:4" ht="19.5" customHeight="1">
      <c r="A91" s="5">
        <v>88</v>
      </c>
      <c r="B91" s="6" t="str">
        <f>"244920200831103244797"</f>
        <v>244920200831103244797</v>
      </c>
      <c r="C91" s="6" t="s">
        <v>4</v>
      </c>
      <c r="D91" s="6" t="str">
        <f>"蔡嘉慧"</f>
        <v>蔡嘉慧</v>
      </c>
    </row>
    <row r="92" spans="1:4" ht="19.5" customHeight="1">
      <c r="A92" s="5">
        <v>89</v>
      </c>
      <c r="B92" s="6" t="str">
        <f>"244920200831174823816"</f>
        <v>244920200831174823816</v>
      </c>
      <c r="C92" s="6" t="s">
        <v>4</v>
      </c>
      <c r="D92" s="6" t="str">
        <f>"刘沛珮"</f>
        <v>刘沛珮</v>
      </c>
    </row>
    <row r="93" spans="1:4" ht="19.5" customHeight="1">
      <c r="A93" s="5">
        <v>90</v>
      </c>
      <c r="B93" s="6" t="str">
        <f>"244920200831182819819"</f>
        <v>244920200831182819819</v>
      </c>
      <c r="C93" s="6" t="s">
        <v>4</v>
      </c>
      <c r="D93" s="6" t="str">
        <f>"宁文菲"</f>
        <v>宁文菲</v>
      </c>
    </row>
    <row r="94" spans="1:4" ht="19.5" customHeight="1">
      <c r="A94" s="5">
        <v>91</v>
      </c>
      <c r="B94" s="6" t="str">
        <f>"244920200831185115820"</f>
        <v>244920200831185115820</v>
      </c>
      <c r="C94" s="6" t="s">
        <v>4</v>
      </c>
      <c r="D94" s="6" t="str">
        <f>"何晶晶"</f>
        <v>何晶晶</v>
      </c>
    </row>
    <row r="95" spans="1:4" ht="19.5" customHeight="1">
      <c r="A95" s="5">
        <v>92</v>
      </c>
      <c r="B95" s="6" t="str">
        <f>"244920200831191515821"</f>
        <v>244920200831191515821</v>
      </c>
      <c r="C95" s="6" t="s">
        <v>4</v>
      </c>
      <c r="D95" s="6" t="str">
        <f>"翟晓朦"</f>
        <v>翟晓朦</v>
      </c>
    </row>
    <row r="96" spans="1:4" ht="19.5" customHeight="1">
      <c r="A96" s="5">
        <v>93</v>
      </c>
      <c r="B96" s="6" t="str">
        <f>"244920200831213005827"</f>
        <v>244920200831213005827</v>
      </c>
      <c r="C96" s="6" t="s">
        <v>4</v>
      </c>
      <c r="D96" s="6" t="str">
        <f>"方观音"</f>
        <v>方观音</v>
      </c>
    </row>
    <row r="97" spans="1:4" ht="19.5" customHeight="1">
      <c r="A97" s="5">
        <v>94</v>
      </c>
      <c r="B97" s="6" t="str">
        <f>"244920200831225119833"</f>
        <v>244920200831225119833</v>
      </c>
      <c r="C97" s="6" t="s">
        <v>4</v>
      </c>
      <c r="D97" s="6" t="str">
        <f>"李乐"</f>
        <v>李乐</v>
      </c>
    </row>
    <row r="98" spans="1:4" ht="19.5" customHeight="1">
      <c r="A98" s="5">
        <v>95</v>
      </c>
      <c r="B98" s="6" t="str">
        <f>"244920200901081116838"</f>
        <v>244920200901081116838</v>
      </c>
      <c r="C98" s="6" t="s">
        <v>4</v>
      </c>
      <c r="D98" s="6" t="str">
        <f>"何志丹"</f>
        <v>何志丹</v>
      </c>
    </row>
    <row r="99" spans="1:4" ht="19.5" customHeight="1">
      <c r="A99" s="5">
        <v>96</v>
      </c>
      <c r="B99" s="6" t="str">
        <f>"244920200901113809848"</f>
        <v>244920200901113809848</v>
      </c>
      <c r="C99" s="6" t="s">
        <v>4</v>
      </c>
      <c r="D99" s="6" t="str">
        <f>"邢瀚云"</f>
        <v>邢瀚云</v>
      </c>
    </row>
    <row r="100" spans="1:4" ht="19.5" customHeight="1">
      <c r="A100" s="5">
        <v>97</v>
      </c>
      <c r="B100" s="6" t="str">
        <f>"244920200901134425853"</f>
        <v>244920200901134425853</v>
      </c>
      <c r="C100" s="6" t="s">
        <v>4</v>
      </c>
      <c r="D100" s="6" t="str">
        <f>"高慧纯"</f>
        <v>高慧纯</v>
      </c>
    </row>
    <row r="101" spans="1:4" ht="19.5" customHeight="1">
      <c r="A101" s="5">
        <v>98</v>
      </c>
      <c r="B101" s="6" t="str">
        <f>"244920200901150621855"</f>
        <v>244920200901150621855</v>
      </c>
      <c r="C101" s="6" t="s">
        <v>4</v>
      </c>
      <c r="D101" s="6" t="str">
        <f>"张乐"</f>
        <v>张乐</v>
      </c>
    </row>
    <row r="102" spans="1:4" ht="19.5" customHeight="1">
      <c r="A102" s="5">
        <v>99</v>
      </c>
      <c r="B102" s="6" t="str">
        <f>"244920200901175216860"</f>
        <v>244920200901175216860</v>
      </c>
      <c r="C102" s="6" t="s">
        <v>4</v>
      </c>
      <c r="D102" s="6" t="str">
        <f>"柳红娟"</f>
        <v>柳红娟</v>
      </c>
    </row>
    <row r="103" spans="1:4" ht="19.5" customHeight="1">
      <c r="A103" s="5">
        <v>100</v>
      </c>
      <c r="B103" s="6" t="str">
        <f>"244920200901222424867"</f>
        <v>244920200901222424867</v>
      </c>
      <c r="C103" s="6" t="s">
        <v>4</v>
      </c>
      <c r="D103" s="6" t="str">
        <f>"魏芳"</f>
        <v>魏芳</v>
      </c>
    </row>
    <row r="104" spans="1:4" ht="19.5" customHeight="1">
      <c r="A104" s="5">
        <v>101</v>
      </c>
      <c r="B104" s="6" t="str">
        <f>"244920200902091359876"</f>
        <v>244920200902091359876</v>
      </c>
      <c r="C104" s="6" t="s">
        <v>4</v>
      </c>
      <c r="D104" s="6" t="str">
        <f>"柏静"</f>
        <v>柏静</v>
      </c>
    </row>
    <row r="105" spans="1:4" ht="19.5" customHeight="1">
      <c r="A105" s="5">
        <v>102</v>
      </c>
      <c r="B105" s="6" t="str">
        <f>"244920200902093606878"</f>
        <v>244920200902093606878</v>
      </c>
      <c r="C105" s="6" t="s">
        <v>4</v>
      </c>
      <c r="D105" s="6" t="str">
        <f>"杨欣"</f>
        <v>杨欣</v>
      </c>
    </row>
    <row r="106" spans="1:4" ht="19.5" customHeight="1">
      <c r="A106" s="5">
        <v>103</v>
      </c>
      <c r="B106" s="6" t="str">
        <f>"244920200902094630879"</f>
        <v>244920200902094630879</v>
      </c>
      <c r="C106" s="6" t="s">
        <v>4</v>
      </c>
      <c r="D106" s="6" t="str">
        <f>"符霞"</f>
        <v>符霞</v>
      </c>
    </row>
    <row r="107" spans="1:4" ht="19.5" customHeight="1">
      <c r="A107" s="5">
        <v>104</v>
      </c>
      <c r="B107" s="6" t="str">
        <f>"244920200902105813881"</f>
        <v>244920200902105813881</v>
      </c>
      <c r="C107" s="6" t="s">
        <v>4</v>
      </c>
      <c r="D107" s="6" t="str">
        <f>"沈宝甄"</f>
        <v>沈宝甄</v>
      </c>
    </row>
    <row r="108" spans="1:4" ht="19.5" customHeight="1">
      <c r="A108" s="5">
        <v>105</v>
      </c>
      <c r="B108" s="6" t="str">
        <f>"244920200902115830884"</f>
        <v>244920200902115830884</v>
      </c>
      <c r="C108" s="6" t="s">
        <v>4</v>
      </c>
      <c r="D108" s="6" t="str">
        <f>"林晓慧"</f>
        <v>林晓慧</v>
      </c>
    </row>
    <row r="109" spans="1:4" ht="19.5" customHeight="1">
      <c r="A109" s="5">
        <v>106</v>
      </c>
      <c r="B109" s="6" t="str">
        <f>"244920200902122112887"</f>
        <v>244920200902122112887</v>
      </c>
      <c r="C109" s="6" t="s">
        <v>4</v>
      </c>
      <c r="D109" s="6" t="str">
        <f>"王幸福"</f>
        <v>王幸福</v>
      </c>
    </row>
    <row r="110" spans="1:4" ht="19.5" customHeight="1">
      <c r="A110" s="5">
        <v>107</v>
      </c>
      <c r="B110" s="6" t="str">
        <f>"244920200902134604891"</f>
        <v>244920200902134604891</v>
      </c>
      <c r="C110" s="6" t="s">
        <v>4</v>
      </c>
      <c r="D110" s="6" t="str">
        <f>"冯莉"</f>
        <v>冯莉</v>
      </c>
    </row>
    <row r="111" spans="1:4" ht="19.5" customHeight="1">
      <c r="A111" s="5">
        <v>108</v>
      </c>
      <c r="B111" s="6" t="str">
        <f>"244920200902145144894"</f>
        <v>244920200902145144894</v>
      </c>
      <c r="C111" s="6" t="s">
        <v>4</v>
      </c>
      <c r="D111" s="6" t="str">
        <f>"焦丁宁"</f>
        <v>焦丁宁</v>
      </c>
    </row>
    <row r="112" spans="1:4" ht="19.5" customHeight="1">
      <c r="A112" s="5">
        <v>109</v>
      </c>
      <c r="B112" s="6" t="str">
        <f>"244920200902173742900"</f>
        <v>244920200902173742900</v>
      </c>
      <c r="C112" s="6" t="s">
        <v>4</v>
      </c>
      <c r="D112" s="6" t="str">
        <f>"梁明潞"</f>
        <v>梁明潞</v>
      </c>
    </row>
    <row r="113" spans="1:4" ht="19.5" customHeight="1">
      <c r="A113" s="5">
        <v>110</v>
      </c>
      <c r="B113" s="6" t="str">
        <f>"244920200902213008909"</f>
        <v>244920200902213008909</v>
      </c>
      <c r="C113" s="6" t="s">
        <v>4</v>
      </c>
      <c r="D113" s="6" t="str">
        <f>"李宁"</f>
        <v>李宁</v>
      </c>
    </row>
    <row r="114" spans="1:4" ht="19.5" customHeight="1">
      <c r="A114" s="5">
        <v>111</v>
      </c>
      <c r="B114" s="6" t="str">
        <f>"244920200903004001912"</f>
        <v>244920200903004001912</v>
      </c>
      <c r="C114" s="6" t="s">
        <v>4</v>
      </c>
      <c r="D114" s="6" t="str">
        <f>"羊业创"</f>
        <v>羊业创</v>
      </c>
    </row>
    <row r="115" spans="1:4" ht="19.5" customHeight="1">
      <c r="A115" s="5">
        <v>112</v>
      </c>
      <c r="B115" s="6" t="str">
        <f>"244920200903083904916"</f>
        <v>244920200903083904916</v>
      </c>
      <c r="C115" s="6" t="s">
        <v>4</v>
      </c>
      <c r="D115" s="6" t="str">
        <f>"李真"</f>
        <v>李真</v>
      </c>
    </row>
    <row r="116" spans="1:4" ht="19.5" customHeight="1">
      <c r="A116" s="5">
        <v>113</v>
      </c>
      <c r="B116" s="6" t="str">
        <f>"244920200903094240920"</f>
        <v>244920200903094240920</v>
      </c>
      <c r="C116" s="6" t="s">
        <v>4</v>
      </c>
      <c r="D116" s="6" t="str">
        <f>"张大智"</f>
        <v>张大智</v>
      </c>
    </row>
    <row r="117" spans="1:4" ht="19.5" customHeight="1">
      <c r="A117" s="5">
        <v>114</v>
      </c>
      <c r="B117" s="6" t="str">
        <f>"244920200903095645922"</f>
        <v>244920200903095645922</v>
      </c>
      <c r="C117" s="6" t="s">
        <v>4</v>
      </c>
      <c r="D117" s="6" t="str">
        <f>"赵安宇"</f>
        <v>赵安宇</v>
      </c>
    </row>
    <row r="118" spans="1:4" ht="19.5" customHeight="1">
      <c r="A118" s="5">
        <v>115</v>
      </c>
      <c r="B118" s="6" t="str">
        <f>"244920200903111532926"</f>
        <v>244920200903111532926</v>
      </c>
      <c r="C118" s="6" t="s">
        <v>4</v>
      </c>
      <c r="D118" s="6" t="str">
        <f>"刘明炀"</f>
        <v>刘明炀</v>
      </c>
    </row>
    <row r="119" spans="1:4" ht="19.5" customHeight="1">
      <c r="A119" s="5">
        <v>116</v>
      </c>
      <c r="B119" s="6" t="str">
        <f>"244920200903130825933"</f>
        <v>244920200903130825933</v>
      </c>
      <c r="C119" s="6" t="s">
        <v>4</v>
      </c>
      <c r="D119" s="6" t="str">
        <f>"孙梓淳"</f>
        <v>孙梓淳</v>
      </c>
    </row>
    <row r="120" spans="1:4" ht="19.5" customHeight="1">
      <c r="A120" s="5">
        <v>117</v>
      </c>
      <c r="B120" s="6" t="str">
        <f>"244920200903160834941"</f>
        <v>244920200903160834941</v>
      </c>
      <c r="C120" s="6" t="s">
        <v>4</v>
      </c>
      <c r="D120" s="6" t="str">
        <f>"陈露"</f>
        <v>陈露</v>
      </c>
    </row>
    <row r="121" spans="1:4" ht="19.5" customHeight="1">
      <c r="A121" s="5">
        <v>118</v>
      </c>
      <c r="B121" s="6" t="str">
        <f>"244920200903171228945"</f>
        <v>244920200903171228945</v>
      </c>
      <c r="C121" s="6" t="s">
        <v>4</v>
      </c>
      <c r="D121" s="6" t="str">
        <f>"王芳"</f>
        <v>王芳</v>
      </c>
    </row>
    <row r="122" spans="1:4" ht="19.5" customHeight="1">
      <c r="A122" s="5">
        <v>119</v>
      </c>
      <c r="B122" s="6" t="str">
        <f>"244920200903172930946"</f>
        <v>244920200903172930946</v>
      </c>
      <c r="C122" s="6" t="s">
        <v>4</v>
      </c>
      <c r="D122" s="6" t="str">
        <f>"骆佳"</f>
        <v>骆佳</v>
      </c>
    </row>
    <row r="123" spans="1:4" ht="19.5" customHeight="1">
      <c r="A123" s="5">
        <v>120</v>
      </c>
      <c r="B123" s="6" t="str">
        <f>"244920200903195718957"</f>
        <v>244920200903195718957</v>
      </c>
      <c r="C123" s="6" t="s">
        <v>4</v>
      </c>
      <c r="D123" s="6" t="str">
        <f>"周诗敏"</f>
        <v>周诗敏</v>
      </c>
    </row>
    <row r="124" spans="1:4" ht="19.5" customHeight="1">
      <c r="A124" s="5">
        <v>121</v>
      </c>
      <c r="B124" s="6" t="str">
        <f>"244920200903200747959"</f>
        <v>244920200903200747959</v>
      </c>
      <c r="C124" s="6" t="s">
        <v>4</v>
      </c>
      <c r="D124" s="6" t="str">
        <f>"李岩强"</f>
        <v>李岩强</v>
      </c>
    </row>
    <row r="125" spans="1:4" ht="19.5" customHeight="1">
      <c r="A125" s="5">
        <v>122</v>
      </c>
      <c r="B125" s="6" t="str">
        <f>"244920200903215036964"</f>
        <v>244920200903215036964</v>
      </c>
      <c r="C125" s="6" t="s">
        <v>4</v>
      </c>
      <c r="D125" s="6" t="str">
        <f>"王玉梅"</f>
        <v>王玉梅</v>
      </c>
    </row>
    <row r="126" spans="1:4" ht="19.5" customHeight="1">
      <c r="A126" s="5">
        <v>123</v>
      </c>
      <c r="B126" s="6" t="str">
        <f>"244920200904091157978"</f>
        <v>244920200904091157978</v>
      </c>
      <c r="C126" s="6" t="s">
        <v>4</v>
      </c>
      <c r="D126" s="6" t="str">
        <f>"高圆"</f>
        <v>高圆</v>
      </c>
    </row>
    <row r="127" spans="1:4" ht="19.5" customHeight="1">
      <c r="A127" s="5">
        <v>124</v>
      </c>
      <c r="B127" s="6" t="str">
        <f>"2449202009041547251001"</f>
        <v>2449202009041547251001</v>
      </c>
      <c r="C127" s="6" t="s">
        <v>4</v>
      </c>
      <c r="D127" s="6" t="str">
        <f>"陈丹丹"</f>
        <v>陈丹丹</v>
      </c>
    </row>
    <row r="128" spans="1:4" ht="19.5" customHeight="1">
      <c r="A128" s="5">
        <v>125</v>
      </c>
      <c r="B128" s="6" t="str">
        <f>"2449202009042118131011"</f>
        <v>2449202009042118131011</v>
      </c>
      <c r="C128" s="6" t="s">
        <v>4</v>
      </c>
      <c r="D128" s="6" t="str">
        <f>"石莹超"</f>
        <v>石莹超</v>
      </c>
    </row>
    <row r="129" spans="1:4" ht="19.5" customHeight="1">
      <c r="A129" s="5">
        <v>126</v>
      </c>
      <c r="B129" s="6" t="str">
        <f>"244920200711152556105"</f>
        <v>244920200711152556105</v>
      </c>
      <c r="C129" s="6" t="s">
        <v>5</v>
      </c>
      <c r="D129" s="6" t="str">
        <f>"王旭妍"</f>
        <v>王旭妍</v>
      </c>
    </row>
    <row r="130" spans="1:4" ht="19.5" customHeight="1">
      <c r="A130" s="5">
        <v>127</v>
      </c>
      <c r="B130" s="6" t="str">
        <f>"244920200712164511217"</f>
        <v>244920200712164511217</v>
      </c>
      <c r="C130" s="6" t="s">
        <v>5</v>
      </c>
      <c r="D130" s="6" t="str">
        <f>"胡芯"</f>
        <v>胡芯</v>
      </c>
    </row>
    <row r="131" spans="1:4" ht="19.5" customHeight="1">
      <c r="A131" s="5">
        <v>128</v>
      </c>
      <c r="B131" s="6" t="str">
        <f>"244920200712180315224"</f>
        <v>244920200712180315224</v>
      </c>
      <c r="C131" s="6" t="s">
        <v>5</v>
      </c>
      <c r="D131" s="6" t="str">
        <f>"庞亚杰"</f>
        <v>庞亚杰</v>
      </c>
    </row>
    <row r="132" spans="1:4" ht="19.5" customHeight="1">
      <c r="A132" s="5">
        <v>129</v>
      </c>
      <c r="B132" s="6" t="str">
        <f>"244920200712220544245"</f>
        <v>244920200712220544245</v>
      </c>
      <c r="C132" s="6" t="s">
        <v>5</v>
      </c>
      <c r="D132" s="6" t="str">
        <f>"陈琼远"</f>
        <v>陈琼远</v>
      </c>
    </row>
    <row r="133" spans="1:4" ht="19.5" customHeight="1">
      <c r="A133" s="5">
        <v>130</v>
      </c>
      <c r="B133" s="6" t="str">
        <f>"244920200712221316246"</f>
        <v>244920200712221316246</v>
      </c>
      <c r="C133" s="6" t="s">
        <v>5</v>
      </c>
      <c r="D133" s="6" t="str">
        <f>"张凤姣"</f>
        <v>张凤姣</v>
      </c>
    </row>
    <row r="134" spans="1:4" ht="19.5" customHeight="1">
      <c r="A134" s="5">
        <v>131</v>
      </c>
      <c r="B134" s="6" t="str">
        <f>"244920200822000344251"</f>
        <v>244920200822000344251</v>
      </c>
      <c r="C134" s="6" t="s">
        <v>5</v>
      </c>
      <c r="D134" s="6" t="str">
        <f>"傅博尧"</f>
        <v>傅博尧</v>
      </c>
    </row>
    <row r="135" spans="1:4" ht="19.5" customHeight="1">
      <c r="A135" s="5">
        <v>132</v>
      </c>
      <c r="B135" s="6" t="str">
        <f>"244920200822005350252"</f>
        <v>244920200822005350252</v>
      </c>
      <c r="C135" s="6" t="s">
        <v>5</v>
      </c>
      <c r="D135" s="6" t="str">
        <f>"常健"</f>
        <v>常健</v>
      </c>
    </row>
    <row r="136" spans="1:4" ht="19.5" customHeight="1">
      <c r="A136" s="5">
        <v>133</v>
      </c>
      <c r="B136" s="6" t="str">
        <f>"244920200822074257253"</f>
        <v>244920200822074257253</v>
      </c>
      <c r="C136" s="6" t="s">
        <v>5</v>
      </c>
      <c r="D136" s="6" t="str">
        <f>"买钦伟"</f>
        <v>买钦伟</v>
      </c>
    </row>
    <row r="137" spans="1:4" ht="19.5" customHeight="1">
      <c r="A137" s="5">
        <v>134</v>
      </c>
      <c r="B137" s="6" t="str">
        <f>"244920200822074908254"</f>
        <v>244920200822074908254</v>
      </c>
      <c r="C137" s="6" t="s">
        <v>5</v>
      </c>
      <c r="D137" s="6" t="str">
        <f>"符可芯"</f>
        <v>符可芯</v>
      </c>
    </row>
    <row r="138" spans="1:4" ht="19.5" customHeight="1">
      <c r="A138" s="5">
        <v>135</v>
      </c>
      <c r="B138" s="6" t="str">
        <f>"244920200822094448259"</f>
        <v>244920200822094448259</v>
      </c>
      <c r="C138" s="6" t="s">
        <v>5</v>
      </c>
      <c r="D138" s="6" t="str">
        <f>"张伶俐"</f>
        <v>张伶俐</v>
      </c>
    </row>
    <row r="139" spans="1:4" ht="19.5" customHeight="1">
      <c r="A139" s="5">
        <v>136</v>
      </c>
      <c r="B139" s="6" t="str">
        <f>"244920200822100701261"</f>
        <v>244920200822100701261</v>
      </c>
      <c r="C139" s="6" t="s">
        <v>5</v>
      </c>
      <c r="D139" s="6" t="str">
        <f>"李坤"</f>
        <v>李坤</v>
      </c>
    </row>
    <row r="140" spans="1:4" ht="19.5" customHeight="1">
      <c r="A140" s="5">
        <v>137</v>
      </c>
      <c r="B140" s="6" t="str">
        <f>"244920200822101901262"</f>
        <v>244920200822101901262</v>
      </c>
      <c r="C140" s="6" t="s">
        <v>5</v>
      </c>
      <c r="D140" s="6" t="str">
        <f>"何欢"</f>
        <v>何欢</v>
      </c>
    </row>
    <row r="141" spans="1:4" ht="19.5" customHeight="1">
      <c r="A141" s="5">
        <v>138</v>
      </c>
      <c r="B141" s="6" t="str">
        <f>"244920200822102815263"</f>
        <v>244920200822102815263</v>
      </c>
      <c r="C141" s="6" t="s">
        <v>5</v>
      </c>
      <c r="D141" s="6" t="str">
        <f>"马传浩"</f>
        <v>马传浩</v>
      </c>
    </row>
    <row r="142" spans="1:4" ht="19.5" customHeight="1">
      <c r="A142" s="5">
        <v>139</v>
      </c>
      <c r="B142" s="6" t="str">
        <f>"244920200822103438264"</f>
        <v>244920200822103438264</v>
      </c>
      <c r="C142" s="6" t="s">
        <v>5</v>
      </c>
      <c r="D142" s="6" t="str">
        <f>"槐克腾"</f>
        <v>槐克腾</v>
      </c>
    </row>
    <row r="143" spans="1:4" ht="19.5" customHeight="1">
      <c r="A143" s="5">
        <v>140</v>
      </c>
      <c r="B143" s="6" t="str">
        <f>"244920200822110759267"</f>
        <v>244920200822110759267</v>
      </c>
      <c r="C143" s="6" t="s">
        <v>5</v>
      </c>
      <c r="D143" s="6" t="str">
        <f>"宗烜"</f>
        <v>宗烜</v>
      </c>
    </row>
    <row r="144" spans="1:4" ht="19.5" customHeight="1">
      <c r="A144" s="5">
        <v>141</v>
      </c>
      <c r="B144" s="6" t="str">
        <f>"244920200822114634271"</f>
        <v>244920200822114634271</v>
      </c>
      <c r="C144" s="6" t="s">
        <v>5</v>
      </c>
      <c r="D144" s="6" t="str">
        <f>"翟宇"</f>
        <v>翟宇</v>
      </c>
    </row>
    <row r="145" spans="1:4" ht="19.5" customHeight="1">
      <c r="A145" s="5">
        <v>142</v>
      </c>
      <c r="B145" s="6" t="str">
        <f>"244920200822114812273"</f>
        <v>244920200822114812273</v>
      </c>
      <c r="C145" s="6" t="s">
        <v>5</v>
      </c>
      <c r="D145" s="6" t="str">
        <f>"陈慧秋"</f>
        <v>陈慧秋</v>
      </c>
    </row>
    <row r="146" spans="1:4" ht="19.5" customHeight="1">
      <c r="A146" s="5">
        <v>143</v>
      </c>
      <c r="B146" s="6" t="str">
        <f>"244920200822120116274"</f>
        <v>244920200822120116274</v>
      </c>
      <c r="C146" s="6" t="s">
        <v>5</v>
      </c>
      <c r="D146" s="6" t="str">
        <f>"李菲"</f>
        <v>李菲</v>
      </c>
    </row>
    <row r="147" spans="1:4" ht="19.5" customHeight="1">
      <c r="A147" s="5">
        <v>144</v>
      </c>
      <c r="B147" s="6" t="str">
        <f>"244920200822120453275"</f>
        <v>244920200822120453275</v>
      </c>
      <c r="C147" s="6" t="s">
        <v>5</v>
      </c>
      <c r="D147" s="6" t="str">
        <f>"孙涛涛"</f>
        <v>孙涛涛</v>
      </c>
    </row>
    <row r="148" spans="1:4" ht="19.5" customHeight="1">
      <c r="A148" s="5">
        <v>145</v>
      </c>
      <c r="B148" s="6" t="str">
        <f>"244920200822121609278"</f>
        <v>244920200822121609278</v>
      </c>
      <c r="C148" s="6" t="s">
        <v>5</v>
      </c>
      <c r="D148" s="6" t="str">
        <f>"赵锐锐"</f>
        <v>赵锐锐</v>
      </c>
    </row>
    <row r="149" spans="1:4" ht="19.5" customHeight="1">
      <c r="A149" s="5">
        <v>146</v>
      </c>
      <c r="B149" s="6" t="str">
        <f>"244920200822130306279"</f>
        <v>244920200822130306279</v>
      </c>
      <c r="C149" s="6" t="s">
        <v>5</v>
      </c>
      <c r="D149" s="6" t="str">
        <f>"涂海棠"</f>
        <v>涂海棠</v>
      </c>
    </row>
    <row r="150" spans="1:4" ht="19.5" customHeight="1">
      <c r="A150" s="5">
        <v>147</v>
      </c>
      <c r="B150" s="6" t="str">
        <f>"244920200822130741280"</f>
        <v>244920200822130741280</v>
      </c>
      <c r="C150" s="6" t="s">
        <v>5</v>
      </c>
      <c r="D150" s="6" t="str">
        <f>"李琳"</f>
        <v>李琳</v>
      </c>
    </row>
    <row r="151" spans="1:4" ht="19.5" customHeight="1">
      <c r="A151" s="5">
        <v>148</v>
      </c>
      <c r="B151" s="6" t="str">
        <f>"244920200822131240281"</f>
        <v>244920200822131240281</v>
      </c>
      <c r="C151" s="6" t="s">
        <v>5</v>
      </c>
      <c r="D151" s="6" t="str">
        <f>"魏慈"</f>
        <v>魏慈</v>
      </c>
    </row>
    <row r="152" spans="1:4" ht="19.5" customHeight="1">
      <c r="A152" s="5">
        <v>149</v>
      </c>
      <c r="B152" s="6" t="str">
        <f>"244920200822131836282"</f>
        <v>244920200822131836282</v>
      </c>
      <c r="C152" s="6" t="s">
        <v>5</v>
      </c>
      <c r="D152" s="6" t="str">
        <f>"吉怡欣"</f>
        <v>吉怡欣</v>
      </c>
    </row>
    <row r="153" spans="1:4" ht="19.5" customHeight="1">
      <c r="A153" s="5">
        <v>150</v>
      </c>
      <c r="B153" s="6" t="str">
        <f>"244920200822132228284"</f>
        <v>244920200822132228284</v>
      </c>
      <c r="C153" s="6" t="s">
        <v>5</v>
      </c>
      <c r="D153" s="6" t="str">
        <f>"徐鹏"</f>
        <v>徐鹏</v>
      </c>
    </row>
    <row r="154" spans="1:4" ht="19.5" customHeight="1">
      <c r="A154" s="5">
        <v>151</v>
      </c>
      <c r="B154" s="6" t="str">
        <f>"244920200822132654286"</f>
        <v>244920200822132654286</v>
      </c>
      <c r="C154" s="6" t="s">
        <v>5</v>
      </c>
      <c r="D154" s="6" t="str">
        <f>"符德媛"</f>
        <v>符德媛</v>
      </c>
    </row>
    <row r="155" spans="1:4" ht="19.5" customHeight="1">
      <c r="A155" s="5">
        <v>152</v>
      </c>
      <c r="B155" s="6" t="str">
        <f>"244920200822132904287"</f>
        <v>244920200822132904287</v>
      </c>
      <c r="C155" s="6" t="s">
        <v>5</v>
      </c>
      <c r="D155" s="6" t="str">
        <f>"郑钤文"</f>
        <v>郑钤文</v>
      </c>
    </row>
    <row r="156" spans="1:4" ht="19.5" customHeight="1">
      <c r="A156" s="5">
        <v>153</v>
      </c>
      <c r="B156" s="6" t="str">
        <f>"244920200822135435288"</f>
        <v>244920200822135435288</v>
      </c>
      <c r="C156" s="6" t="s">
        <v>5</v>
      </c>
      <c r="D156" s="6" t="str">
        <f>"靳向峰"</f>
        <v>靳向峰</v>
      </c>
    </row>
    <row r="157" spans="1:4" ht="19.5" customHeight="1">
      <c r="A157" s="5">
        <v>154</v>
      </c>
      <c r="B157" s="6" t="str">
        <f>"244920200822135912289"</f>
        <v>244920200822135912289</v>
      </c>
      <c r="C157" s="6" t="s">
        <v>5</v>
      </c>
      <c r="D157" s="6" t="str">
        <f>"符红柳"</f>
        <v>符红柳</v>
      </c>
    </row>
    <row r="158" spans="1:4" ht="19.5" customHeight="1">
      <c r="A158" s="5">
        <v>155</v>
      </c>
      <c r="B158" s="6" t="str">
        <f>"244920200822141018290"</f>
        <v>244920200822141018290</v>
      </c>
      <c r="C158" s="6" t="s">
        <v>5</v>
      </c>
      <c r="D158" s="6" t="str">
        <f>"陈甜甜"</f>
        <v>陈甜甜</v>
      </c>
    </row>
    <row r="159" spans="1:4" ht="19.5" customHeight="1">
      <c r="A159" s="5">
        <v>156</v>
      </c>
      <c r="B159" s="6" t="str">
        <f>"244920200822142650291"</f>
        <v>244920200822142650291</v>
      </c>
      <c r="C159" s="6" t="s">
        <v>5</v>
      </c>
      <c r="D159" s="6" t="str">
        <f>"李乐诗"</f>
        <v>李乐诗</v>
      </c>
    </row>
    <row r="160" spans="1:4" ht="19.5" customHeight="1">
      <c r="A160" s="5">
        <v>157</v>
      </c>
      <c r="B160" s="6" t="str">
        <f>"244920200822143037292"</f>
        <v>244920200822143037292</v>
      </c>
      <c r="C160" s="6" t="s">
        <v>5</v>
      </c>
      <c r="D160" s="6" t="str">
        <f>"朱珈宇"</f>
        <v>朱珈宇</v>
      </c>
    </row>
    <row r="161" spans="1:4" ht="19.5" customHeight="1">
      <c r="A161" s="5">
        <v>158</v>
      </c>
      <c r="B161" s="6" t="str">
        <f>"244920200822143144293"</f>
        <v>244920200822143144293</v>
      </c>
      <c r="C161" s="6" t="s">
        <v>5</v>
      </c>
      <c r="D161" s="6" t="str">
        <f>"甘新娥"</f>
        <v>甘新娥</v>
      </c>
    </row>
    <row r="162" spans="1:4" ht="19.5" customHeight="1">
      <c r="A162" s="5">
        <v>159</v>
      </c>
      <c r="B162" s="6" t="str">
        <f>"244920200822150807297"</f>
        <v>244920200822150807297</v>
      </c>
      <c r="C162" s="6" t="s">
        <v>5</v>
      </c>
      <c r="D162" s="6" t="str">
        <f>"杨丹"</f>
        <v>杨丹</v>
      </c>
    </row>
    <row r="163" spans="1:4" ht="19.5" customHeight="1">
      <c r="A163" s="5">
        <v>160</v>
      </c>
      <c r="B163" s="6" t="str">
        <f>"244920200822151431298"</f>
        <v>244920200822151431298</v>
      </c>
      <c r="C163" s="6" t="s">
        <v>5</v>
      </c>
      <c r="D163" s="6" t="str">
        <f>"陈和燕"</f>
        <v>陈和燕</v>
      </c>
    </row>
    <row r="164" spans="1:4" ht="19.5" customHeight="1">
      <c r="A164" s="5">
        <v>161</v>
      </c>
      <c r="B164" s="6" t="str">
        <f>"244920200822151750299"</f>
        <v>244920200822151750299</v>
      </c>
      <c r="C164" s="6" t="s">
        <v>5</v>
      </c>
      <c r="D164" s="6" t="str">
        <f>"陈爱莲"</f>
        <v>陈爱莲</v>
      </c>
    </row>
    <row r="165" spans="1:4" ht="19.5" customHeight="1">
      <c r="A165" s="5">
        <v>162</v>
      </c>
      <c r="B165" s="6" t="str">
        <f>"244920200822152357301"</f>
        <v>244920200822152357301</v>
      </c>
      <c r="C165" s="6" t="s">
        <v>5</v>
      </c>
      <c r="D165" s="6" t="str">
        <f>"符欣蕙"</f>
        <v>符欣蕙</v>
      </c>
    </row>
    <row r="166" spans="1:4" ht="19.5" customHeight="1">
      <c r="A166" s="5">
        <v>163</v>
      </c>
      <c r="B166" s="6" t="str">
        <f>"244920200822152610302"</f>
        <v>244920200822152610302</v>
      </c>
      <c r="C166" s="6" t="s">
        <v>5</v>
      </c>
      <c r="D166" s="6" t="str">
        <f>"李少卡"</f>
        <v>李少卡</v>
      </c>
    </row>
    <row r="167" spans="1:4" ht="19.5" customHeight="1">
      <c r="A167" s="5">
        <v>164</v>
      </c>
      <c r="B167" s="6" t="str">
        <f>"244920200822154406304"</f>
        <v>244920200822154406304</v>
      </c>
      <c r="C167" s="6" t="s">
        <v>5</v>
      </c>
      <c r="D167" s="6" t="str">
        <f>"李位霞"</f>
        <v>李位霞</v>
      </c>
    </row>
    <row r="168" spans="1:4" ht="19.5" customHeight="1">
      <c r="A168" s="5">
        <v>165</v>
      </c>
      <c r="B168" s="6" t="str">
        <f>"244920200822160802306"</f>
        <v>244920200822160802306</v>
      </c>
      <c r="C168" s="6" t="s">
        <v>5</v>
      </c>
      <c r="D168" s="6" t="str">
        <f>"蓝蓝"</f>
        <v>蓝蓝</v>
      </c>
    </row>
    <row r="169" spans="1:4" ht="19.5" customHeight="1">
      <c r="A169" s="5">
        <v>166</v>
      </c>
      <c r="B169" s="6" t="str">
        <f>"244920200822161937307"</f>
        <v>244920200822161937307</v>
      </c>
      <c r="C169" s="6" t="s">
        <v>5</v>
      </c>
      <c r="D169" s="6" t="str">
        <f>"关业欢"</f>
        <v>关业欢</v>
      </c>
    </row>
    <row r="170" spans="1:4" ht="19.5" customHeight="1">
      <c r="A170" s="5">
        <v>167</v>
      </c>
      <c r="B170" s="6" t="str">
        <f>"244920200822163230310"</f>
        <v>244920200822163230310</v>
      </c>
      <c r="C170" s="6" t="s">
        <v>5</v>
      </c>
      <c r="D170" s="6" t="str">
        <f>"曾丹"</f>
        <v>曾丹</v>
      </c>
    </row>
    <row r="171" spans="1:4" ht="19.5" customHeight="1">
      <c r="A171" s="5">
        <v>168</v>
      </c>
      <c r="B171" s="6" t="str">
        <f>"244920200822175037313"</f>
        <v>244920200822175037313</v>
      </c>
      <c r="C171" s="6" t="s">
        <v>5</v>
      </c>
      <c r="D171" s="6" t="str">
        <f>"吴常"</f>
        <v>吴常</v>
      </c>
    </row>
    <row r="172" spans="1:4" ht="19.5" customHeight="1">
      <c r="A172" s="5">
        <v>169</v>
      </c>
      <c r="B172" s="6" t="str">
        <f>"244920200822180148315"</f>
        <v>244920200822180148315</v>
      </c>
      <c r="C172" s="6" t="s">
        <v>5</v>
      </c>
      <c r="D172" s="6" t="str">
        <f>"吴梅梅"</f>
        <v>吴梅梅</v>
      </c>
    </row>
    <row r="173" spans="1:4" ht="19.5" customHeight="1">
      <c r="A173" s="5">
        <v>170</v>
      </c>
      <c r="B173" s="6" t="str">
        <f>"244920200822181828316"</f>
        <v>244920200822181828316</v>
      </c>
      <c r="C173" s="6" t="s">
        <v>5</v>
      </c>
      <c r="D173" s="6" t="str">
        <f>"高宽"</f>
        <v>高宽</v>
      </c>
    </row>
    <row r="174" spans="1:4" ht="19.5" customHeight="1">
      <c r="A174" s="5">
        <v>171</v>
      </c>
      <c r="B174" s="6" t="str">
        <f>"244920200822183903317"</f>
        <v>244920200822183903317</v>
      </c>
      <c r="C174" s="6" t="s">
        <v>5</v>
      </c>
      <c r="D174" s="6" t="str">
        <f>"汪斯凡"</f>
        <v>汪斯凡</v>
      </c>
    </row>
    <row r="175" spans="1:4" ht="19.5" customHeight="1">
      <c r="A175" s="5">
        <v>172</v>
      </c>
      <c r="B175" s="6" t="str">
        <f>"244920200822194938318"</f>
        <v>244920200822194938318</v>
      </c>
      <c r="C175" s="6" t="s">
        <v>5</v>
      </c>
      <c r="D175" s="6" t="str">
        <f>"潘惠玲"</f>
        <v>潘惠玲</v>
      </c>
    </row>
    <row r="176" spans="1:4" ht="19.5" customHeight="1">
      <c r="A176" s="5">
        <v>173</v>
      </c>
      <c r="B176" s="6" t="str">
        <f>"244920200822201358322"</f>
        <v>244920200822201358322</v>
      </c>
      <c r="C176" s="6" t="s">
        <v>5</v>
      </c>
      <c r="D176" s="6" t="str">
        <f>"卢婧"</f>
        <v>卢婧</v>
      </c>
    </row>
    <row r="177" spans="1:4" ht="19.5" customHeight="1">
      <c r="A177" s="5">
        <v>174</v>
      </c>
      <c r="B177" s="6" t="str">
        <f>"244920200822204908323"</f>
        <v>244920200822204908323</v>
      </c>
      <c r="C177" s="6" t="s">
        <v>5</v>
      </c>
      <c r="D177" s="6" t="str">
        <f>"黄秋丽"</f>
        <v>黄秋丽</v>
      </c>
    </row>
    <row r="178" spans="1:4" ht="19.5" customHeight="1">
      <c r="A178" s="5">
        <v>175</v>
      </c>
      <c r="B178" s="6" t="str">
        <f>"244920200822205209324"</f>
        <v>244920200822205209324</v>
      </c>
      <c r="C178" s="6" t="s">
        <v>5</v>
      </c>
      <c r="D178" s="6" t="str">
        <f>"张媛君"</f>
        <v>张媛君</v>
      </c>
    </row>
    <row r="179" spans="1:4" ht="19.5" customHeight="1">
      <c r="A179" s="5">
        <v>176</v>
      </c>
      <c r="B179" s="6" t="str">
        <f>"244920200822210037325"</f>
        <v>244920200822210037325</v>
      </c>
      <c r="C179" s="6" t="s">
        <v>5</v>
      </c>
      <c r="D179" s="6" t="str">
        <f>"王小凤"</f>
        <v>王小凤</v>
      </c>
    </row>
    <row r="180" spans="1:4" ht="19.5" customHeight="1">
      <c r="A180" s="5">
        <v>177</v>
      </c>
      <c r="B180" s="6" t="str">
        <f>"244920200822210123326"</f>
        <v>244920200822210123326</v>
      </c>
      <c r="C180" s="6" t="s">
        <v>5</v>
      </c>
      <c r="D180" s="6" t="str">
        <f>"华雨薇"</f>
        <v>华雨薇</v>
      </c>
    </row>
    <row r="181" spans="1:4" ht="19.5" customHeight="1">
      <c r="A181" s="5">
        <v>178</v>
      </c>
      <c r="B181" s="6" t="str">
        <f>"244920200822210706327"</f>
        <v>244920200822210706327</v>
      </c>
      <c r="C181" s="6" t="s">
        <v>5</v>
      </c>
      <c r="D181" s="6" t="str">
        <f>"曾宏强"</f>
        <v>曾宏强</v>
      </c>
    </row>
    <row r="182" spans="1:4" ht="19.5" customHeight="1">
      <c r="A182" s="5">
        <v>179</v>
      </c>
      <c r="B182" s="6" t="str">
        <f>"244920200822211345328"</f>
        <v>244920200822211345328</v>
      </c>
      <c r="C182" s="6" t="s">
        <v>5</v>
      </c>
      <c r="D182" s="6" t="str">
        <f>"杨耀"</f>
        <v>杨耀</v>
      </c>
    </row>
    <row r="183" spans="1:4" ht="19.5" customHeight="1">
      <c r="A183" s="5">
        <v>180</v>
      </c>
      <c r="B183" s="6" t="str">
        <f>"244920200822212044329"</f>
        <v>244920200822212044329</v>
      </c>
      <c r="C183" s="6" t="s">
        <v>5</v>
      </c>
      <c r="D183" s="6" t="str">
        <f>"王垂瑾"</f>
        <v>王垂瑾</v>
      </c>
    </row>
    <row r="184" spans="1:4" ht="19.5" customHeight="1">
      <c r="A184" s="5">
        <v>181</v>
      </c>
      <c r="B184" s="6" t="str">
        <f>"244920200822213008330"</f>
        <v>244920200822213008330</v>
      </c>
      <c r="C184" s="6" t="s">
        <v>5</v>
      </c>
      <c r="D184" s="6" t="str">
        <f>"肖瑾萱"</f>
        <v>肖瑾萱</v>
      </c>
    </row>
    <row r="185" spans="1:4" ht="19.5" customHeight="1">
      <c r="A185" s="5">
        <v>182</v>
      </c>
      <c r="B185" s="6" t="str">
        <f>"244920200822213459331"</f>
        <v>244920200822213459331</v>
      </c>
      <c r="C185" s="6" t="s">
        <v>5</v>
      </c>
      <c r="D185" s="6" t="str">
        <f>"郭培"</f>
        <v>郭培</v>
      </c>
    </row>
    <row r="186" spans="1:4" ht="19.5" customHeight="1">
      <c r="A186" s="5">
        <v>183</v>
      </c>
      <c r="B186" s="6" t="str">
        <f>"244920200822220224334"</f>
        <v>244920200822220224334</v>
      </c>
      <c r="C186" s="6" t="s">
        <v>5</v>
      </c>
      <c r="D186" s="6" t="str">
        <f>"李维佳"</f>
        <v>李维佳</v>
      </c>
    </row>
    <row r="187" spans="1:4" ht="19.5" customHeight="1">
      <c r="A187" s="5">
        <v>184</v>
      </c>
      <c r="B187" s="6" t="str">
        <f>"244920200822222045336"</f>
        <v>244920200822222045336</v>
      </c>
      <c r="C187" s="6" t="s">
        <v>5</v>
      </c>
      <c r="D187" s="6" t="str">
        <f>"黎倩倩"</f>
        <v>黎倩倩</v>
      </c>
    </row>
    <row r="188" spans="1:4" ht="19.5" customHeight="1">
      <c r="A188" s="5">
        <v>185</v>
      </c>
      <c r="B188" s="6" t="str">
        <f>"244920200822230040337"</f>
        <v>244920200822230040337</v>
      </c>
      <c r="C188" s="6" t="s">
        <v>5</v>
      </c>
      <c r="D188" s="6" t="str">
        <f>"原伟伟"</f>
        <v>原伟伟</v>
      </c>
    </row>
    <row r="189" spans="1:4" ht="19.5" customHeight="1">
      <c r="A189" s="5">
        <v>186</v>
      </c>
      <c r="B189" s="6" t="str">
        <f>"244920200822231538339"</f>
        <v>244920200822231538339</v>
      </c>
      <c r="C189" s="6" t="s">
        <v>5</v>
      </c>
      <c r="D189" s="6" t="str">
        <f>"付童童"</f>
        <v>付童童</v>
      </c>
    </row>
    <row r="190" spans="1:4" ht="19.5" customHeight="1">
      <c r="A190" s="5">
        <v>187</v>
      </c>
      <c r="B190" s="6" t="str">
        <f>"244920200823073727342"</f>
        <v>244920200823073727342</v>
      </c>
      <c r="C190" s="6" t="s">
        <v>5</v>
      </c>
      <c r="D190" s="6" t="str">
        <f>"贺贞云"</f>
        <v>贺贞云</v>
      </c>
    </row>
    <row r="191" spans="1:4" ht="19.5" customHeight="1">
      <c r="A191" s="5">
        <v>188</v>
      </c>
      <c r="B191" s="6" t="str">
        <f>"244920200823080916343"</f>
        <v>244920200823080916343</v>
      </c>
      <c r="C191" s="6" t="s">
        <v>5</v>
      </c>
      <c r="D191" s="6" t="str">
        <f>"石佳"</f>
        <v>石佳</v>
      </c>
    </row>
    <row r="192" spans="1:4" ht="19.5" customHeight="1">
      <c r="A192" s="5">
        <v>189</v>
      </c>
      <c r="B192" s="6" t="str">
        <f>"244920200823083228345"</f>
        <v>244920200823083228345</v>
      </c>
      <c r="C192" s="6" t="s">
        <v>5</v>
      </c>
      <c r="D192" s="6" t="str">
        <f>"郭丽玲"</f>
        <v>郭丽玲</v>
      </c>
    </row>
    <row r="193" spans="1:4" ht="19.5" customHeight="1">
      <c r="A193" s="5">
        <v>190</v>
      </c>
      <c r="B193" s="6" t="str">
        <f>"244920200823090340347"</f>
        <v>244920200823090340347</v>
      </c>
      <c r="C193" s="6" t="s">
        <v>5</v>
      </c>
      <c r="D193" s="6" t="str">
        <f>"李科云"</f>
        <v>李科云</v>
      </c>
    </row>
    <row r="194" spans="1:4" ht="19.5" customHeight="1">
      <c r="A194" s="5">
        <v>191</v>
      </c>
      <c r="B194" s="6" t="str">
        <f>"244920200823090622348"</f>
        <v>244920200823090622348</v>
      </c>
      <c r="C194" s="6" t="s">
        <v>5</v>
      </c>
      <c r="D194" s="6" t="str">
        <f>"符冬琴"</f>
        <v>符冬琴</v>
      </c>
    </row>
    <row r="195" spans="1:4" ht="19.5" customHeight="1">
      <c r="A195" s="5">
        <v>192</v>
      </c>
      <c r="B195" s="6" t="str">
        <f>"244920200823093659350"</f>
        <v>244920200823093659350</v>
      </c>
      <c r="C195" s="6" t="s">
        <v>5</v>
      </c>
      <c r="D195" s="6" t="str">
        <f>"杜姝婧"</f>
        <v>杜姝婧</v>
      </c>
    </row>
    <row r="196" spans="1:4" ht="19.5" customHeight="1">
      <c r="A196" s="5">
        <v>193</v>
      </c>
      <c r="B196" s="6" t="str">
        <f>"244920200823095522352"</f>
        <v>244920200823095522352</v>
      </c>
      <c r="C196" s="6" t="s">
        <v>5</v>
      </c>
      <c r="D196" s="6" t="str">
        <f>"陈花香"</f>
        <v>陈花香</v>
      </c>
    </row>
    <row r="197" spans="1:4" ht="19.5" customHeight="1">
      <c r="A197" s="5">
        <v>194</v>
      </c>
      <c r="B197" s="6" t="str">
        <f>"244920200823095609353"</f>
        <v>244920200823095609353</v>
      </c>
      <c r="C197" s="6" t="s">
        <v>5</v>
      </c>
      <c r="D197" s="6" t="str">
        <f>"贺丹"</f>
        <v>贺丹</v>
      </c>
    </row>
    <row r="198" spans="1:4" ht="19.5" customHeight="1">
      <c r="A198" s="5">
        <v>195</v>
      </c>
      <c r="B198" s="6" t="str">
        <f>"244920200823095951354"</f>
        <v>244920200823095951354</v>
      </c>
      <c r="C198" s="6" t="s">
        <v>5</v>
      </c>
      <c r="D198" s="6" t="str">
        <f>"刘湘君"</f>
        <v>刘湘君</v>
      </c>
    </row>
    <row r="199" spans="1:4" ht="19.5" customHeight="1">
      <c r="A199" s="5">
        <v>196</v>
      </c>
      <c r="B199" s="6" t="str">
        <f>"244920200823102846357"</f>
        <v>244920200823102846357</v>
      </c>
      <c r="C199" s="6" t="s">
        <v>5</v>
      </c>
      <c r="D199" s="6" t="str">
        <f>"郝思琦"</f>
        <v>郝思琦</v>
      </c>
    </row>
    <row r="200" spans="1:4" ht="19.5" customHeight="1">
      <c r="A200" s="5">
        <v>197</v>
      </c>
      <c r="B200" s="6" t="str">
        <f>"244920200823105756361"</f>
        <v>244920200823105756361</v>
      </c>
      <c r="C200" s="6" t="s">
        <v>5</v>
      </c>
      <c r="D200" s="6" t="str">
        <f>"黎丽霞"</f>
        <v>黎丽霞</v>
      </c>
    </row>
    <row r="201" spans="1:4" ht="19.5" customHeight="1">
      <c r="A201" s="5">
        <v>198</v>
      </c>
      <c r="B201" s="6" t="str">
        <f>"244920200823105841362"</f>
        <v>244920200823105841362</v>
      </c>
      <c r="C201" s="6" t="s">
        <v>5</v>
      </c>
      <c r="D201" s="6" t="str">
        <f>"董佩佩"</f>
        <v>董佩佩</v>
      </c>
    </row>
    <row r="202" spans="1:4" ht="19.5" customHeight="1">
      <c r="A202" s="5">
        <v>199</v>
      </c>
      <c r="B202" s="6" t="str">
        <f>"244920200823110459363"</f>
        <v>244920200823110459363</v>
      </c>
      <c r="C202" s="6" t="s">
        <v>5</v>
      </c>
      <c r="D202" s="6" t="str">
        <f>"周仁琦"</f>
        <v>周仁琦</v>
      </c>
    </row>
    <row r="203" spans="1:4" ht="19.5" customHeight="1">
      <c r="A203" s="5">
        <v>200</v>
      </c>
      <c r="B203" s="6" t="str">
        <f>"244920200823111632364"</f>
        <v>244920200823111632364</v>
      </c>
      <c r="C203" s="6" t="s">
        <v>5</v>
      </c>
      <c r="D203" s="6" t="str">
        <f>"王丹阳"</f>
        <v>王丹阳</v>
      </c>
    </row>
    <row r="204" spans="1:4" ht="19.5" customHeight="1">
      <c r="A204" s="5">
        <v>201</v>
      </c>
      <c r="B204" s="6" t="str">
        <f>"244920200823113222365"</f>
        <v>244920200823113222365</v>
      </c>
      <c r="C204" s="6" t="s">
        <v>5</v>
      </c>
      <c r="D204" s="6" t="str">
        <f>"袁蕾"</f>
        <v>袁蕾</v>
      </c>
    </row>
    <row r="205" spans="1:4" ht="19.5" customHeight="1">
      <c r="A205" s="5">
        <v>202</v>
      </c>
      <c r="B205" s="6" t="str">
        <f>"244920200823121414368"</f>
        <v>244920200823121414368</v>
      </c>
      <c r="C205" s="6" t="s">
        <v>5</v>
      </c>
      <c r="D205" s="6" t="str">
        <f>"邝美娟"</f>
        <v>邝美娟</v>
      </c>
    </row>
    <row r="206" spans="1:4" ht="19.5" customHeight="1">
      <c r="A206" s="5">
        <v>203</v>
      </c>
      <c r="B206" s="6" t="str">
        <f>"244920200823124803370"</f>
        <v>244920200823124803370</v>
      </c>
      <c r="C206" s="6" t="s">
        <v>5</v>
      </c>
      <c r="D206" s="6" t="str">
        <f>"李晓欢"</f>
        <v>李晓欢</v>
      </c>
    </row>
    <row r="207" spans="1:4" ht="19.5" customHeight="1">
      <c r="A207" s="5">
        <v>204</v>
      </c>
      <c r="B207" s="6" t="str">
        <f>"244920200823130414372"</f>
        <v>244920200823130414372</v>
      </c>
      <c r="C207" s="6" t="s">
        <v>5</v>
      </c>
      <c r="D207" s="6" t="str">
        <f>"黄宏捷"</f>
        <v>黄宏捷</v>
      </c>
    </row>
    <row r="208" spans="1:4" ht="19.5" customHeight="1">
      <c r="A208" s="5">
        <v>205</v>
      </c>
      <c r="B208" s="6" t="str">
        <f>"244920200823130530373"</f>
        <v>244920200823130530373</v>
      </c>
      <c r="C208" s="6" t="s">
        <v>5</v>
      </c>
      <c r="D208" s="6" t="str">
        <f>"陈淋"</f>
        <v>陈淋</v>
      </c>
    </row>
    <row r="209" spans="1:4" ht="19.5" customHeight="1">
      <c r="A209" s="5">
        <v>206</v>
      </c>
      <c r="B209" s="6" t="str">
        <f>"244920200823134019375"</f>
        <v>244920200823134019375</v>
      </c>
      <c r="C209" s="6" t="s">
        <v>5</v>
      </c>
      <c r="D209" s="6" t="str">
        <f>"卓华玉"</f>
        <v>卓华玉</v>
      </c>
    </row>
    <row r="210" spans="1:4" ht="19.5" customHeight="1">
      <c r="A210" s="5">
        <v>207</v>
      </c>
      <c r="B210" s="6" t="str">
        <f>"244920200823141127377"</f>
        <v>244920200823141127377</v>
      </c>
      <c r="C210" s="6" t="s">
        <v>5</v>
      </c>
      <c r="D210" s="6" t="str">
        <f>"李锋"</f>
        <v>李锋</v>
      </c>
    </row>
    <row r="211" spans="1:4" ht="19.5" customHeight="1">
      <c r="A211" s="5">
        <v>208</v>
      </c>
      <c r="B211" s="6" t="str">
        <f>"244920200823143202378"</f>
        <v>244920200823143202378</v>
      </c>
      <c r="C211" s="6" t="s">
        <v>5</v>
      </c>
      <c r="D211" s="6" t="str">
        <f>"王亚文"</f>
        <v>王亚文</v>
      </c>
    </row>
    <row r="212" spans="1:4" ht="19.5" customHeight="1">
      <c r="A212" s="5">
        <v>209</v>
      </c>
      <c r="B212" s="6" t="str">
        <f>"244920200823143657379"</f>
        <v>244920200823143657379</v>
      </c>
      <c r="C212" s="6" t="s">
        <v>5</v>
      </c>
      <c r="D212" s="6" t="str">
        <f>"王现丽"</f>
        <v>王现丽</v>
      </c>
    </row>
    <row r="213" spans="1:4" ht="19.5" customHeight="1">
      <c r="A213" s="5">
        <v>210</v>
      </c>
      <c r="B213" s="6" t="str">
        <f>"244920200823144921380"</f>
        <v>244920200823144921380</v>
      </c>
      <c r="C213" s="6" t="s">
        <v>5</v>
      </c>
      <c r="D213" s="6" t="str">
        <f>"秦伟红"</f>
        <v>秦伟红</v>
      </c>
    </row>
    <row r="214" spans="1:4" ht="19.5" customHeight="1">
      <c r="A214" s="5">
        <v>211</v>
      </c>
      <c r="B214" s="6" t="str">
        <f>"244920200823150957381"</f>
        <v>244920200823150957381</v>
      </c>
      <c r="C214" s="6" t="s">
        <v>5</v>
      </c>
      <c r="D214" s="6" t="str">
        <f>"吴清智"</f>
        <v>吴清智</v>
      </c>
    </row>
    <row r="215" spans="1:4" ht="19.5" customHeight="1">
      <c r="A215" s="5">
        <v>212</v>
      </c>
      <c r="B215" s="6" t="str">
        <f>"244920200823151537382"</f>
        <v>244920200823151537382</v>
      </c>
      <c r="C215" s="6" t="s">
        <v>5</v>
      </c>
      <c r="D215" s="6" t="str">
        <f>"马良骥"</f>
        <v>马良骥</v>
      </c>
    </row>
    <row r="216" spans="1:4" ht="19.5" customHeight="1">
      <c r="A216" s="5">
        <v>213</v>
      </c>
      <c r="B216" s="6" t="str">
        <f>"244920200823152434384"</f>
        <v>244920200823152434384</v>
      </c>
      <c r="C216" s="6" t="s">
        <v>5</v>
      </c>
      <c r="D216" s="6" t="str">
        <f>"黄国玲"</f>
        <v>黄国玲</v>
      </c>
    </row>
    <row r="217" spans="1:4" ht="19.5" customHeight="1">
      <c r="A217" s="5">
        <v>214</v>
      </c>
      <c r="B217" s="6" t="str">
        <f>"244920200823153250385"</f>
        <v>244920200823153250385</v>
      </c>
      <c r="C217" s="6" t="s">
        <v>5</v>
      </c>
      <c r="D217" s="6" t="str">
        <f>"黄垂浪"</f>
        <v>黄垂浪</v>
      </c>
    </row>
    <row r="218" spans="1:4" ht="19.5" customHeight="1">
      <c r="A218" s="5">
        <v>215</v>
      </c>
      <c r="B218" s="6" t="str">
        <f>"244920200823155325386"</f>
        <v>244920200823155325386</v>
      </c>
      <c r="C218" s="6" t="s">
        <v>5</v>
      </c>
      <c r="D218" s="6" t="str">
        <f>"罗惠中"</f>
        <v>罗惠中</v>
      </c>
    </row>
    <row r="219" spans="1:4" ht="19.5" customHeight="1">
      <c r="A219" s="5">
        <v>216</v>
      </c>
      <c r="B219" s="6" t="str">
        <f>"244920200823162150389"</f>
        <v>244920200823162150389</v>
      </c>
      <c r="C219" s="6" t="s">
        <v>5</v>
      </c>
      <c r="D219" s="6" t="str">
        <f>"李小波"</f>
        <v>李小波</v>
      </c>
    </row>
    <row r="220" spans="1:4" ht="19.5" customHeight="1">
      <c r="A220" s="5">
        <v>217</v>
      </c>
      <c r="B220" s="6" t="str">
        <f>"244920200823162217390"</f>
        <v>244920200823162217390</v>
      </c>
      <c r="C220" s="6" t="s">
        <v>5</v>
      </c>
      <c r="D220" s="6" t="str">
        <f>"赖娟"</f>
        <v>赖娟</v>
      </c>
    </row>
    <row r="221" spans="1:4" ht="19.5" customHeight="1">
      <c r="A221" s="5">
        <v>218</v>
      </c>
      <c r="B221" s="6" t="str">
        <f>"244920200823163604391"</f>
        <v>244920200823163604391</v>
      </c>
      <c r="C221" s="6" t="s">
        <v>5</v>
      </c>
      <c r="D221" s="6" t="str">
        <f>"欧巧"</f>
        <v>欧巧</v>
      </c>
    </row>
    <row r="222" spans="1:4" ht="19.5" customHeight="1">
      <c r="A222" s="5">
        <v>219</v>
      </c>
      <c r="B222" s="6" t="str">
        <f>"244920200823165109394"</f>
        <v>244920200823165109394</v>
      </c>
      <c r="C222" s="6" t="s">
        <v>5</v>
      </c>
      <c r="D222" s="6" t="str">
        <f>"忻泓"</f>
        <v>忻泓</v>
      </c>
    </row>
    <row r="223" spans="1:4" ht="19.5" customHeight="1">
      <c r="A223" s="5">
        <v>220</v>
      </c>
      <c r="B223" s="6" t="str">
        <f>"244920200823170625396"</f>
        <v>244920200823170625396</v>
      </c>
      <c r="C223" s="6" t="s">
        <v>5</v>
      </c>
      <c r="D223" s="6" t="str">
        <f>"王开济"</f>
        <v>王开济</v>
      </c>
    </row>
    <row r="224" spans="1:4" ht="19.5" customHeight="1">
      <c r="A224" s="5">
        <v>221</v>
      </c>
      <c r="B224" s="6" t="str">
        <f>"244920200823170851397"</f>
        <v>244920200823170851397</v>
      </c>
      <c r="C224" s="6" t="s">
        <v>5</v>
      </c>
      <c r="D224" s="6" t="str">
        <f>"李钰魁"</f>
        <v>李钰魁</v>
      </c>
    </row>
    <row r="225" spans="1:4" ht="19.5" customHeight="1">
      <c r="A225" s="5">
        <v>222</v>
      </c>
      <c r="B225" s="6" t="str">
        <f>"244920200823174845399"</f>
        <v>244920200823174845399</v>
      </c>
      <c r="C225" s="6" t="s">
        <v>5</v>
      </c>
      <c r="D225" s="6" t="str">
        <f>"陈慧"</f>
        <v>陈慧</v>
      </c>
    </row>
    <row r="226" spans="1:4" ht="19.5" customHeight="1">
      <c r="A226" s="5">
        <v>223</v>
      </c>
      <c r="B226" s="6" t="str">
        <f>"244920200823174925400"</f>
        <v>244920200823174925400</v>
      </c>
      <c r="C226" s="6" t="s">
        <v>5</v>
      </c>
      <c r="D226" s="6" t="str">
        <f>"肖文豪"</f>
        <v>肖文豪</v>
      </c>
    </row>
    <row r="227" spans="1:4" ht="19.5" customHeight="1">
      <c r="A227" s="5">
        <v>224</v>
      </c>
      <c r="B227" s="6" t="str">
        <f>"244920200823180255402"</f>
        <v>244920200823180255402</v>
      </c>
      <c r="C227" s="6" t="s">
        <v>5</v>
      </c>
      <c r="D227" s="6" t="str">
        <f>"刘巧玲"</f>
        <v>刘巧玲</v>
      </c>
    </row>
    <row r="228" spans="1:4" ht="19.5" customHeight="1">
      <c r="A228" s="5">
        <v>225</v>
      </c>
      <c r="B228" s="6" t="str">
        <f>"244920200823185417404"</f>
        <v>244920200823185417404</v>
      </c>
      <c r="C228" s="6" t="s">
        <v>5</v>
      </c>
      <c r="D228" s="6" t="str">
        <f>"林芷羽"</f>
        <v>林芷羽</v>
      </c>
    </row>
    <row r="229" spans="1:4" ht="19.5" customHeight="1">
      <c r="A229" s="5">
        <v>226</v>
      </c>
      <c r="B229" s="6" t="str">
        <f>"244920200823190319405"</f>
        <v>244920200823190319405</v>
      </c>
      <c r="C229" s="6" t="s">
        <v>5</v>
      </c>
      <c r="D229" s="6" t="str">
        <f>"何文忻"</f>
        <v>何文忻</v>
      </c>
    </row>
    <row r="230" spans="1:4" ht="19.5" customHeight="1">
      <c r="A230" s="5">
        <v>227</v>
      </c>
      <c r="B230" s="6" t="str">
        <f>"244920200823193013406"</f>
        <v>244920200823193013406</v>
      </c>
      <c r="C230" s="6" t="s">
        <v>5</v>
      </c>
      <c r="D230" s="6" t="str">
        <f>"杜馨"</f>
        <v>杜馨</v>
      </c>
    </row>
    <row r="231" spans="1:4" ht="19.5" customHeight="1">
      <c r="A231" s="5">
        <v>228</v>
      </c>
      <c r="B231" s="6" t="str">
        <f>"244920200823194109407"</f>
        <v>244920200823194109407</v>
      </c>
      <c r="C231" s="6" t="s">
        <v>5</v>
      </c>
      <c r="D231" s="6" t="str">
        <f>"张涵"</f>
        <v>张涵</v>
      </c>
    </row>
    <row r="232" spans="1:4" ht="19.5" customHeight="1">
      <c r="A232" s="5">
        <v>229</v>
      </c>
      <c r="B232" s="6" t="str">
        <f>"244920200823194306408"</f>
        <v>244920200823194306408</v>
      </c>
      <c r="C232" s="6" t="s">
        <v>5</v>
      </c>
      <c r="D232" s="6" t="str">
        <f>"孙健"</f>
        <v>孙健</v>
      </c>
    </row>
    <row r="233" spans="1:4" ht="19.5" customHeight="1">
      <c r="A233" s="5">
        <v>230</v>
      </c>
      <c r="B233" s="6" t="str">
        <f>"244920200823195129409"</f>
        <v>244920200823195129409</v>
      </c>
      <c r="C233" s="6" t="s">
        <v>5</v>
      </c>
      <c r="D233" s="6" t="str">
        <f>"蒲丽冰"</f>
        <v>蒲丽冰</v>
      </c>
    </row>
    <row r="234" spans="1:4" ht="19.5" customHeight="1">
      <c r="A234" s="5">
        <v>231</v>
      </c>
      <c r="B234" s="6" t="str">
        <f>"244920200823201701411"</f>
        <v>244920200823201701411</v>
      </c>
      <c r="C234" s="6" t="s">
        <v>5</v>
      </c>
      <c r="D234" s="6" t="str">
        <f>"李春艳"</f>
        <v>李春艳</v>
      </c>
    </row>
    <row r="235" spans="1:4" ht="19.5" customHeight="1">
      <c r="A235" s="5">
        <v>232</v>
      </c>
      <c r="B235" s="6" t="str">
        <f>"244920200823202148412"</f>
        <v>244920200823202148412</v>
      </c>
      <c r="C235" s="6" t="s">
        <v>5</v>
      </c>
      <c r="D235" s="6" t="str">
        <f>"王慧"</f>
        <v>王慧</v>
      </c>
    </row>
    <row r="236" spans="1:4" ht="19.5" customHeight="1">
      <c r="A236" s="5">
        <v>233</v>
      </c>
      <c r="B236" s="6" t="str">
        <f>"244920200823202918413"</f>
        <v>244920200823202918413</v>
      </c>
      <c r="C236" s="6" t="s">
        <v>5</v>
      </c>
      <c r="D236" s="6" t="str">
        <f>"段慧君"</f>
        <v>段慧君</v>
      </c>
    </row>
    <row r="237" spans="1:4" ht="19.5" customHeight="1">
      <c r="A237" s="5">
        <v>234</v>
      </c>
      <c r="B237" s="6" t="str">
        <f>"244920200823202929414"</f>
        <v>244920200823202929414</v>
      </c>
      <c r="C237" s="6" t="s">
        <v>5</v>
      </c>
      <c r="D237" s="6" t="str">
        <f>"徐梦宇"</f>
        <v>徐梦宇</v>
      </c>
    </row>
    <row r="238" spans="1:4" ht="19.5" customHeight="1">
      <c r="A238" s="5">
        <v>235</v>
      </c>
      <c r="B238" s="6" t="str">
        <f>"244920200823203909415"</f>
        <v>244920200823203909415</v>
      </c>
      <c r="C238" s="6" t="s">
        <v>5</v>
      </c>
      <c r="D238" s="6" t="str">
        <f>"王春秋"</f>
        <v>王春秋</v>
      </c>
    </row>
    <row r="239" spans="1:4" ht="19.5" customHeight="1">
      <c r="A239" s="5">
        <v>236</v>
      </c>
      <c r="B239" s="6" t="str">
        <f>"244920200823204821416"</f>
        <v>244920200823204821416</v>
      </c>
      <c r="C239" s="6" t="s">
        <v>5</v>
      </c>
      <c r="D239" s="6" t="str">
        <f>"王娇"</f>
        <v>王娇</v>
      </c>
    </row>
    <row r="240" spans="1:4" ht="19.5" customHeight="1">
      <c r="A240" s="5">
        <v>237</v>
      </c>
      <c r="B240" s="6" t="str">
        <f>"244920200823205723417"</f>
        <v>244920200823205723417</v>
      </c>
      <c r="C240" s="6" t="s">
        <v>5</v>
      </c>
      <c r="D240" s="6" t="str">
        <f>"刘悦"</f>
        <v>刘悦</v>
      </c>
    </row>
    <row r="241" spans="1:4" ht="19.5" customHeight="1">
      <c r="A241" s="5">
        <v>238</v>
      </c>
      <c r="B241" s="6" t="str">
        <f>"244920200823213215419"</f>
        <v>244920200823213215419</v>
      </c>
      <c r="C241" s="6" t="s">
        <v>5</v>
      </c>
      <c r="D241" s="6" t="str">
        <f>"谢灵瑶"</f>
        <v>谢灵瑶</v>
      </c>
    </row>
    <row r="242" spans="1:4" ht="19.5" customHeight="1">
      <c r="A242" s="5">
        <v>239</v>
      </c>
      <c r="B242" s="6" t="str">
        <f>"244920200823215119420"</f>
        <v>244920200823215119420</v>
      </c>
      <c r="C242" s="6" t="s">
        <v>5</v>
      </c>
      <c r="D242" s="6" t="str">
        <f>"王天舒"</f>
        <v>王天舒</v>
      </c>
    </row>
    <row r="243" spans="1:4" ht="19.5" customHeight="1">
      <c r="A243" s="5">
        <v>240</v>
      </c>
      <c r="B243" s="6" t="str">
        <f>"244920200823220107421"</f>
        <v>244920200823220107421</v>
      </c>
      <c r="C243" s="6" t="s">
        <v>5</v>
      </c>
      <c r="D243" s="6" t="str">
        <f>"吉哲蓉"</f>
        <v>吉哲蓉</v>
      </c>
    </row>
    <row r="244" spans="1:4" ht="19.5" customHeight="1">
      <c r="A244" s="5">
        <v>241</v>
      </c>
      <c r="B244" s="6" t="str">
        <f>"244920200823220149422"</f>
        <v>244920200823220149422</v>
      </c>
      <c r="C244" s="6" t="s">
        <v>5</v>
      </c>
      <c r="D244" s="6" t="str">
        <f>"符晓"</f>
        <v>符晓</v>
      </c>
    </row>
    <row r="245" spans="1:4" ht="19.5" customHeight="1">
      <c r="A245" s="5">
        <v>242</v>
      </c>
      <c r="B245" s="6" t="str">
        <f>"244920200823220153423"</f>
        <v>244920200823220153423</v>
      </c>
      <c r="C245" s="6" t="s">
        <v>5</v>
      </c>
      <c r="D245" s="6" t="str">
        <f>"吴小燕"</f>
        <v>吴小燕</v>
      </c>
    </row>
    <row r="246" spans="1:4" ht="19.5" customHeight="1">
      <c r="A246" s="5">
        <v>243</v>
      </c>
      <c r="B246" s="6" t="str">
        <f>"244920200823221540424"</f>
        <v>244920200823221540424</v>
      </c>
      <c r="C246" s="6" t="s">
        <v>5</v>
      </c>
      <c r="D246" s="6" t="str">
        <f>"史晓琪"</f>
        <v>史晓琪</v>
      </c>
    </row>
    <row r="247" spans="1:4" ht="19.5" customHeight="1">
      <c r="A247" s="5">
        <v>244</v>
      </c>
      <c r="B247" s="6" t="str">
        <f>"244920200823231050425"</f>
        <v>244920200823231050425</v>
      </c>
      <c r="C247" s="6" t="s">
        <v>5</v>
      </c>
      <c r="D247" s="6" t="str">
        <f>"尤一帆"</f>
        <v>尤一帆</v>
      </c>
    </row>
    <row r="248" spans="1:4" ht="19.5" customHeight="1">
      <c r="A248" s="5">
        <v>245</v>
      </c>
      <c r="B248" s="6" t="str">
        <f>"244920200824005759426"</f>
        <v>244920200824005759426</v>
      </c>
      <c r="C248" s="6" t="s">
        <v>5</v>
      </c>
      <c r="D248" s="6" t="str">
        <f>"邱君"</f>
        <v>邱君</v>
      </c>
    </row>
    <row r="249" spans="1:4" ht="19.5" customHeight="1">
      <c r="A249" s="5">
        <v>246</v>
      </c>
      <c r="B249" s="6" t="str">
        <f>"244920200824023908427"</f>
        <v>244920200824023908427</v>
      </c>
      <c r="C249" s="6" t="s">
        <v>5</v>
      </c>
      <c r="D249" s="6" t="str">
        <f>"郑维乙"</f>
        <v>郑维乙</v>
      </c>
    </row>
    <row r="250" spans="1:4" ht="19.5" customHeight="1">
      <c r="A250" s="5">
        <v>247</v>
      </c>
      <c r="B250" s="6" t="str">
        <f>"244920200824074749429"</f>
        <v>244920200824074749429</v>
      </c>
      <c r="C250" s="6" t="s">
        <v>5</v>
      </c>
      <c r="D250" s="6" t="str">
        <f>"吉才液"</f>
        <v>吉才液</v>
      </c>
    </row>
    <row r="251" spans="1:4" ht="19.5" customHeight="1">
      <c r="A251" s="5">
        <v>248</v>
      </c>
      <c r="B251" s="6" t="str">
        <f>"244920200824075634430"</f>
        <v>244920200824075634430</v>
      </c>
      <c r="C251" s="6" t="s">
        <v>5</v>
      </c>
      <c r="D251" s="6" t="str">
        <f>"赵贵宝"</f>
        <v>赵贵宝</v>
      </c>
    </row>
    <row r="252" spans="1:4" ht="19.5" customHeight="1">
      <c r="A252" s="5">
        <v>249</v>
      </c>
      <c r="B252" s="6" t="str">
        <f>"244920200824080848432"</f>
        <v>244920200824080848432</v>
      </c>
      <c r="C252" s="6" t="s">
        <v>5</v>
      </c>
      <c r="D252" s="6" t="str">
        <f>"肖璇"</f>
        <v>肖璇</v>
      </c>
    </row>
    <row r="253" spans="1:4" ht="19.5" customHeight="1">
      <c r="A253" s="5">
        <v>250</v>
      </c>
      <c r="B253" s="6" t="str">
        <f>"244920200824083244435"</f>
        <v>244920200824083244435</v>
      </c>
      <c r="C253" s="6" t="s">
        <v>5</v>
      </c>
      <c r="D253" s="6" t="str">
        <f>"樊佳伟"</f>
        <v>樊佳伟</v>
      </c>
    </row>
    <row r="254" spans="1:4" ht="19.5" customHeight="1">
      <c r="A254" s="5">
        <v>251</v>
      </c>
      <c r="B254" s="6" t="str">
        <f>"244920200824083620437"</f>
        <v>244920200824083620437</v>
      </c>
      <c r="C254" s="6" t="s">
        <v>5</v>
      </c>
      <c r="D254" s="6" t="str">
        <f>"周荣菲"</f>
        <v>周荣菲</v>
      </c>
    </row>
    <row r="255" spans="1:4" ht="19.5" customHeight="1">
      <c r="A255" s="5">
        <v>252</v>
      </c>
      <c r="B255" s="6" t="str">
        <f>"244920200824085237440"</f>
        <v>244920200824085237440</v>
      </c>
      <c r="C255" s="6" t="s">
        <v>5</v>
      </c>
      <c r="D255" s="6" t="str">
        <f>"迟平"</f>
        <v>迟平</v>
      </c>
    </row>
    <row r="256" spans="1:4" ht="19.5" customHeight="1">
      <c r="A256" s="5">
        <v>253</v>
      </c>
      <c r="B256" s="6" t="str">
        <f>"244920200824085334441"</f>
        <v>244920200824085334441</v>
      </c>
      <c r="C256" s="6" t="s">
        <v>5</v>
      </c>
      <c r="D256" s="6" t="str">
        <f>"陈红颖"</f>
        <v>陈红颖</v>
      </c>
    </row>
    <row r="257" spans="1:4" ht="19.5" customHeight="1">
      <c r="A257" s="5">
        <v>254</v>
      </c>
      <c r="B257" s="6" t="str">
        <f>"244920200824090112442"</f>
        <v>244920200824090112442</v>
      </c>
      <c r="C257" s="6" t="s">
        <v>5</v>
      </c>
      <c r="D257" s="6" t="str">
        <f>"常晓巍"</f>
        <v>常晓巍</v>
      </c>
    </row>
    <row r="258" spans="1:4" ht="19.5" customHeight="1">
      <c r="A258" s="5">
        <v>255</v>
      </c>
      <c r="B258" s="6" t="str">
        <f>"244920200824091926445"</f>
        <v>244920200824091926445</v>
      </c>
      <c r="C258" s="6" t="s">
        <v>5</v>
      </c>
      <c r="D258" s="6" t="str">
        <f>"陈玉凤"</f>
        <v>陈玉凤</v>
      </c>
    </row>
    <row r="259" spans="1:4" ht="19.5" customHeight="1">
      <c r="A259" s="5">
        <v>256</v>
      </c>
      <c r="B259" s="6" t="str">
        <f>"244920200824092508446"</f>
        <v>244920200824092508446</v>
      </c>
      <c r="C259" s="6" t="s">
        <v>5</v>
      </c>
      <c r="D259" s="6" t="str">
        <f>"符雪英"</f>
        <v>符雪英</v>
      </c>
    </row>
    <row r="260" spans="1:4" ht="19.5" customHeight="1">
      <c r="A260" s="5">
        <v>257</v>
      </c>
      <c r="B260" s="6" t="str">
        <f>"244920200824092518447"</f>
        <v>244920200824092518447</v>
      </c>
      <c r="C260" s="6" t="s">
        <v>5</v>
      </c>
      <c r="D260" s="6" t="str">
        <f>"王媛"</f>
        <v>王媛</v>
      </c>
    </row>
    <row r="261" spans="1:4" ht="19.5" customHeight="1">
      <c r="A261" s="5">
        <v>258</v>
      </c>
      <c r="B261" s="6" t="str">
        <f>"244920200824093659452"</f>
        <v>244920200824093659452</v>
      </c>
      <c r="C261" s="6" t="s">
        <v>5</v>
      </c>
      <c r="D261" s="6" t="str">
        <f>"麦贻婷"</f>
        <v>麦贻婷</v>
      </c>
    </row>
    <row r="262" spans="1:4" ht="19.5" customHeight="1">
      <c r="A262" s="5">
        <v>259</v>
      </c>
      <c r="B262" s="6" t="str">
        <f>"244920200824094045453"</f>
        <v>244920200824094045453</v>
      </c>
      <c r="C262" s="6" t="s">
        <v>5</v>
      </c>
      <c r="D262" s="6" t="str">
        <f>"盛成"</f>
        <v>盛成</v>
      </c>
    </row>
    <row r="263" spans="1:4" ht="19.5" customHeight="1">
      <c r="A263" s="5">
        <v>260</v>
      </c>
      <c r="B263" s="6" t="str">
        <f>"244920200824094926454"</f>
        <v>244920200824094926454</v>
      </c>
      <c r="C263" s="6" t="s">
        <v>5</v>
      </c>
      <c r="D263" s="6" t="str">
        <f>"李辰凤"</f>
        <v>李辰凤</v>
      </c>
    </row>
    <row r="264" spans="1:4" ht="19.5" customHeight="1">
      <c r="A264" s="5">
        <v>261</v>
      </c>
      <c r="B264" s="6" t="str">
        <f>"244920200824095114455"</f>
        <v>244920200824095114455</v>
      </c>
      <c r="C264" s="6" t="s">
        <v>5</v>
      </c>
      <c r="D264" s="6" t="str">
        <f>"杨鑫"</f>
        <v>杨鑫</v>
      </c>
    </row>
    <row r="265" spans="1:4" ht="19.5" customHeight="1">
      <c r="A265" s="5">
        <v>262</v>
      </c>
      <c r="B265" s="6" t="str">
        <f>"244920200824100151457"</f>
        <v>244920200824100151457</v>
      </c>
      <c r="C265" s="6" t="s">
        <v>5</v>
      </c>
      <c r="D265" s="6" t="str">
        <f>"孙婷婷"</f>
        <v>孙婷婷</v>
      </c>
    </row>
    <row r="266" spans="1:4" ht="19.5" customHeight="1">
      <c r="A266" s="5">
        <v>263</v>
      </c>
      <c r="B266" s="6" t="str">
        <f>"244920200824100438458"</f>
        <v>244920200824100438458</v>
      </c>
      <c r="C266" s="6" t="s">
        <v>5</v>
      </c>
      <c r="D266" s="6" t="str">
        <f>"陈翠"</f>
        <v>陈翠</v>
      </c>
    </row>
    <row r="267" spans="1:4" ht="19.5" customHeight="1">
      <c r="A267" s="5">
        <v>264</v>
      </c>
      <c r="B267" s="6" t="str">
        <f>"244920200824100530459"</f>
        <v>244920200824100530459</v>
      </c>
      <c r="C267" s="6" t="s">
        <v>5</v>
      </c>
      <c r="D267" s="6" t="str">
        <f>"白惠东"</f>
        <v>白惠东</v>
      </c>
    </row>
    <row r="268" spans="1:4" ht="19.5" customHeight="1">
      <c r="A268" s="5">
        <v>265</v>
      </c>
      <c r="B268" s="6" t="str">
        <f>"244920200824101542462"</f>
        <v>244920200824101542462</v>
      </c>
      <c r="C268" s="6" t="s">
        <v>5</v>
      </c>
      <c r="D268" s="6" t="str">
        <f>"郭天赐"</f>
        <v>郭天赐</v>
      </c>
    </row>
    <row r="269" spans="1:4" ht="19.5" customHeight="1">
      <c r="A269" s="5">
        <v>266</v>
      </c>
      <c r="B269" s="6" t="str">
        <f>"244920200824102409465"</f>
        <v>244920200824102409465</v>
      </c>
      <c r="C269" s="6" t="s">
        <v>5</v>
      </c>
      <c r="D269" s="6" t="str">
        <f>"李楚辞"</f>
        <v>李楚辞</v>
      </c>
    </row>
    <row r="270" spans="1:4" ht="19.5" customHeight="1">
      <c r="A270" s="5">
        <v>267</v>
      </c>
      <c r="B270" s="6" t="str">
        <f>"244920200824102620466"</f>
        <v>244920200824102620466</v>
      </c>
      <c r="C270" s="6" t="s">
        <v>5</v>
      </c>
      <c r="D270" s="6" t="str">
        <f>"张芹"</f>
        <v>张芹</v>
      </c>
    </row>
    <row r="271" spans="1:4" ht="19.5" customHeight="1">
      <c r="A271" s="5">
        <v>268</v>
      </c>
      <c r="B271" s="6" t="str">
        <f>"244920200824102937467"</f>
        <v>244920200824102937467</v>
      </c>
      <c r="C271" s="6" t="s">
        <v>5</v>
      </c>
      <c r="D271" s="6" t="str">
        <f>"胡杰龙"</f>
        <v>胡杰龙</v>
      </c>
    </row>
    <row r="272" spans="1:4" ht="19.5" customHeight="1">
      <c r="A272" s="5">
        <v>269</v>
      </c>
      <c r="B272" s="6" t="str">
        <f>"244920200824103437468"</f>
        <v>244920200824103437468</v>
      </c>
      <c r="C272" s="6" t="s">
        <v>5</v>
      </c>
      <c r="D272" s="6" t="str">
        <f>"孙尚菲"</f>
        <v>孙尚菲</v>
      </c>
    </row>
    <row r="273" spans="1:4" ht="19.5" customHeight="1">
      <c r="A273" s="5">
        <v>270</v>
      </c>
      <c r="B273" s="6" t="str">
        <f>"244920200824105922470"</f>
        <v>244920200824105922470</v>
      </c>
      <c r="C273" s="6" t="s">
        <v>5</v>
      </c>
      <c r="D273" s="6" t="str">
        <f>"姜丽俐"</f>
        <v>姜丽俐</v>
      </c>
    </row>
    <row r="274" spans="1:4" ht="19.5" customHeight="1">
      <c r="A274" s="5">
        <v>271</v>
      </c>
      <c r="B274" s="6" t="str">
        <f>"244920200824112914474"</f>
        <v>244920200824112914474</v>
      </c>
      <c r="C274" s="6" t="s">
        <v>5</v>
      </c>
      <c r="D274" s="6" t="str">
        <f>"朱转"</f>
        <v>朱转</v>
      </c>
    </row>
    <row r="275" spans="1:4" ht="19.5" customHeight="1">
      <c r="A275" s="5">
        <v>272</v>
      </c>
      <c r="B275" s="6" t="str">
        <f>"244920200824115850478"</f>
        <v>244920200824115850478</v>
      </c>
      <c r="C275" s="6" t="s">
        <v>5</v>
      </c>
      <c r="D275" s="6" t="str">
        <f>"钟铭"</f>
        <v>钟铭</v>
      </c>
    </row>
    <row r="276" spans="1:4" ht="19.5" customHeight="1">
      <c r="A276" s="5">
        <v>273</v>
      </c>
      <c r="B276" s="6" t="str">
        <f>"244920200824121035480"</f>
        <v>244920200824121035480</v>
      </c>
      <c r="C276" s="6" t="s">
        <v>5</v>
      </c>
      <c r="D276" s="6" t="str">
        <f>"智建颖"</f>
        <v>智建颖</v>
      </c>
    </row>
    <row r="277" spans="1:4" ht="19.5" customHeight="1">
      <c r="A277" s="5">
        <v>274</v>
      </c>
      <c r="B277" s="6" t="str">
        <f>"244920200824122300481"</f>
        <v>244920200824122300481</v>
      </c>
      <c r="C277" s="6" t="s">
        <v>5</v>
      </c>
      <c r="D277" s="6" t="str">
        <f>"林欣"</f>
        <v>林欣</v>
      </c>
    </row>
    <row r="278" spans="1:4" ht="19.5" customHeight="1">
      <c r="A278" s="5">
        <v>275</v>
      </c>
      <c r="B278" s="6" t="str">
        <f>"244920200824122407482"</f>
        <v>244920200824122407482</v>
      </c>
      <c r="C278" s="6" t="s">
        <v>5</v>
      </c>
      <c r="D278" s="6" t="str">
        <f>"朱木菲"</f>
        <v>朱木菲</v>
      </c>
    </row>
    <row r="279" spans="1:4" ht="19.5" customHeight="1">
      <c r="A279" s="5">
        <v>276</v>
      </c>
      <c r="B279" s="6" t="str">
        <f>"244920200824123114484"</f>
        <v>244920200824123114484</v>
      </c>
      <c r="C279" s="6" t="s">
        <v>5</v>
      </c>
      <c r="D279" s="6" t="str">
        <f>"李南"</f>
        <v>李南</v>
      </c>
    </row>
    <row r="280" spans="1:4" ht="19.5" customHeight="1">
      <c r="A280" s="5">
        <v>277</v>
      </c>
      <c r="B280" s="6" t="str">
        <f>"244920200824125417486"</f>
        <v>244920200824125417486</v>
      </c>
      <c r="C280" s="6" t="s">
        <v>5</v>
      </c>
      <c r="D280" s="6" t="str">
        <f>"朱然雨"</f>
        <v>朱然雨</v>
      </c>
    </row>
    <row r="281" spans="1:4" ht="19.5" customHeight="1">
      <c r="A281" s="5">
        <v>278</v>
      </c>
      <c r="B281" s="6" t="str">
        <f>"244920200824140316489"</f>
        <v>244920200824140316489</v>
      </c>
      <c r="C281" s="6" t="s">
        <v>5</v>
      </c>
      <c r="D281" s="6" t="str">
        <f>"朱庆庆"</f>
        <v>朱庆庆</v>
      </c>
    </row>
    <row r="282" spans="1:4" ht="19.5" customHeight="1">
      <c r="A282" s="5">
        <v>279</v>
      </c>
      <c r="B282" s="6" t="str">
        <f>"244920200824140553490"</f>
        <v>244920200824140553490</v>
      </c>
      <c r="C282" s="6" t="s">
        <v>5</v>
      </c>
      <c r="D282" s="6" t="str">
        <f>"吴晓慧"</f>
        <v>吴晓慧</v>
      </c>
    </row>
    <row r="283" spans="1:4" ht="19.5" customHeight="1">
      <c r="A283" s="5">
        <v>280</v>
      </c>
      <c r="B283" s="6" t="str">
        <f>"244920200824142746491"</f>
        <v>244920200824142746491</v>
      </c>
      <c r="C283" s="6" t="s">
        <v>5</v>
      </c>
      <c r="D283" s="6" t="str">
        <f>"郑芳芳"</f>
        <v>郑芳芳</v>
      </c>
    </row>
    <row r="284" spans="1:4" ht="19.5" customHeight="1">
      <c r="A284" s="5">
        <v>281</v>
      </c>
      <c r="B284" s="6" t="str">
        <f>"244920200824142949492"</f>
        <v>244920200824142949492</v>
      </c>
      <c r="C284" s="6" t="s">
        <v>5</v>
      </c>
      <c r="D284" s="6" t="str">
        <f>"秦琳"</f>
        <v>秦琳</v>
      </c>
    </row>
    <row r="285" spans="1:4" ht="19.5" customHeight="1">
      <c r="A285" s="5">
        <v>282</v>
      </c>
      <c r="B285" s="6" t="str">
        <f>"244920200824145700494"</f>
        <v>244920200824145700494</v>
      </c>
      <c r="C285" s="6" t="s">
        <v>5</v>
      </c>
      <c r="D285" s="6" t="str">
        <f>"许淳冰"</f>
        <v>许淳冰</v>
      </c>
    </row>
    <row r="286" spans="1:4" ht="19.5" customHeight="1">
      <c r="A286" s="5">
        <v>283</v>
      </c>
      <c r="B286" s="6" t="str">
        <f>"244920200824150020495"</f>
        <v>244920200824150020495</v>
      </c>
      <c r="C286" s="6" t="s">
        <v>5</v>
      </c>
      <c r="D286" s="6" t="str">
        <f>"乔莉莉"</f>
        <v>乔莉莉</v>
      </c>
    </row>
    <row r="287" spans="1:4" ht="19.5" customHeight="1">
      <c r="A287" s="5">
        <v>284</v>
      </c>
      <c r="B287" s="6" t="str">
        <f>"244920200824150253497"</f>
        <v>244920200824150253497</v>
      </c>
      <c r="C287" s="6" t="s">
        <v>5</v>
      </c>
      <c r="D287" s="6" t="str">
        <f>"李美凤"</f>
        <v>李美凤</v>
      </c>
    </row>
    <row r="288" spans="1:4" ht="19.5" customHeight="1">
      <c r="A288" s="5">
        <v>285</v>
      </c>
      <c r="B288" s="6" t="str">
        <f>"244920200824152609503"</f>
        <v>244920200824152609503</v>
      </c>
      <c r="C288" s="6" t="s">
        <v>5</v>
      </c>
      <c r="D288" s="6" t="str">
        <f>"艾希"</f>
        <v>艾希</v>
      </c>
    </row>
    <row r="289" spans="1:4" ht="19.5" customHeight="1">
      <c r="A289" s="5">
        <v>286</v>
      </c>
      <c r="B289" s="6" t="str">
        <f>"244920200824153229504"</f>
        <v>244920200824153229504</v>
      </c>
      <c r="C289" s="6" t="s">
        <v>5</v>
      </c>
      <c r="D289" s="6" t="str">
        <f>"吉福桑"</f>
        <v>吉福桑</v>
      </c>
    </row>
    <row r="290" spans="1:4" ht="19.5" customHeight="1">
      <c r="A290" s="5">
        <v>287</v>
      </c>
      <c r="B290" s="6" t="str">
        <f>"244920200824155447506"</f>
        <v>244920200824155447506</v>
      </c>
      <c r="C290" s="6" t="s">
        <v>5</v>
      </c>
      <c r="D290" s="6" t="str">
        <f>"郑华"</f>
        <v>郑华</v>
      </c>
    </row>
    <row r="291" spans="1:4" ht="19.5" customHeight="1">
      <c r="A291" s="5">
        <v>288</v>
      </c>
      <c r="B291" s="6" t="str">
        <f>"244920200824161938509"</f>
        <v>244920200824161938509</v>
      </c>
      <c r="C291" s="6" t="s">
        <v>5</v>
      </c>
      <c r="D291" s="6" t="str">
        <f>"徐晓明"</f>
        <v>徐晓明</v>
      </c>
    </row>
    <row r="292" spans="1:4" ht="19.5" customHeight="1">
      <c r="A292" s="5">
        <v>289</v>
      </c>
      <c r="B292" s="6" t="str">
        <f>"244920200824162247510"</f>
        <v>244920200824162247510</v>
      </c>
      <c r="C292" s="6" t="s">
        <v>5</v>
      </c>
      <c r="D292" s="6" t="str">
        <f>"傅祖艳"</f>
        <v>傅祖艳</v>
      </c>
    </row>
    <row r="293" spans="1:4" ht="19.5" customHeight="1">
      <c r="A293" s="5">
        <v>290</v>
      </c>
      <c r="B293" s="6" t="str">
        <f>"244920200824162735511"</f>
        <v>244920200824162735511</v>
      </c>
      <c r="C293" s="6" t="s">
        <v>5</v>
      </c>
      <c r="D293" s="6" t="str">
        <f>"何彦巧"</f>
        <v>何彦巧</v>
      </c>
    </row>
    <row r="294" spans="1:4" ht="19.5" customHeight="1">
      <c r="A294" s="5">
        <v>291</v>
      </c>
      <c r="B294" s="6" t="str">
        <f>"244920200824162736512"</f>
        <v>244920200824162736512</v>
      </c>
      <c r="C294" s="6" t="s">
        <v>5</v>
      </c>
      <c r="D294" s="6" t="str">
        <f>"高瑞泽"</f>
        <v>高瑞泽</v>
      </c>
    </row>
    <row r="295" spans="1:4" ht="19.5" customHeight="1">
      <c r="A295" s="5">
        <v>292</v>
      </c>
      <c r="B295" s="6" t="str">
        <f>"244920200824163117513"</f>
        <v>244920200824163117513</v>
      </c>
      <c r="C295" s="6" t="s">
        <v>5</v>
      </c>
      <c r="D295" s="6" t="str">
        <f>"王鹤霏"</f>
        <v>王鹤霏</v>
      </c>
    </row>
    <row r="296" spans="1:4" ht="19.5" customHeight="1">
      <c r="A296" s="5">
        <v>293</v>
      </c>
      <c r="B296" s="6" t="str">
        <f>"244920200824163719514"</f>
        <v>244920200824163719514</v>
      </c>
      <c r="C296" s="6" t="s">
        <v>5</v>
      </c>
      <c r="D296" s="6" t="str">
        <f>"李慧颖"</f>
        <v>李慧颖</v>
      </c>
    </row>
    <row r="297" spans="1:4" ht="19.5" customHeight="1">
      <c r="A297" s="5">
        <v>294</v>
      </c>
      <c r="B297" s="6" t="str">
        <f>"244920200824164440515"</f>
        <v>244920200824164440515</v>
      </c>
      <c r="C297" s="6" t="s">
        <v>5</v>
      </c>
      <c r="D297" s="6" t="str">
        <f>"谢紫亭"</f>
        <v>谢紫亭</v>
      </c>
    </row>
    <row r="298" spans="1:4" ht="19.5" customHeight="1">
      <c r="A298" s="5">
        <v>295</v>
      </c>
      <c r="B298" s="6" t="str">
        <f>"244920200824164534516"</f>
        <v>244920200824164534516</v>
      </c>
      <c r="C298" s="6" t="s">
        <v>5</v>
      </c>
      <c r="D298" s="6" t="str">
        <f>"文丹"</f>
        <v>文丹</v>
      </c>
    </row>
    <row r="299" spans="1:4" ht="19.5" customHeight="1">
      <c r="A299" s="5">
        <v>296</v>
      </c>
      <c r="B299" s="6" t="str">
        <f>"244920200824164536517"</f>
        <v>244920200824164536517</v>
      </c>
      <c r="C299" s="6" t="s">
        <v>5</v>
      </c>
      <c r="D299" s="6" t="str">
        <f>"羊至刚"</f>
        <v>羊至刚</v>
      </c>
    </row>
    <row r="300" spans="1:4" ht="19.5" customHeight="1">
      <c r="A300" s="5">
        <v>297</v>
      </c>
      <c r="B300" s="6" t="str">
        <f>"244920200824164549518"</f>
        <v>244920200824164549518</v>
      </c>
      <c r="C300" s="6" t="s">
        <v>5</v>
      </c>
      <c r="D300" s="6" t="str">
        <f>"赵少男"</f>
        <v>赵少男</v>
      </c>
    </row>
    <row r="301" spans="1:4" ht="19.5" customHeight="1">
      <c r="A301" s="5">
        <v>298</v>
      </c>
      <c r="B301" s="6" t="str">
        <f>"244920200824164600519"</f>
        <v>244920200824164600519</v>
      </c>
      <c r="C301" s="6" t="s">
        <v>5</v>
      </c>
      <c r="D301" s="6" t="str">
        <f>"邹扬雪"</f>
        <v>邹扬雪</v>
      </c>
    </row>
    <row r="302" spans="1:4" ht="19.5" customHeight="1">
      <c r="A302" s="5">
        <v>299</v>
      </c>
      <c r="B302" s="6" t="str">
        <f>"244920200824164803520"</f>
        <v>244920200824164803520</v>
      </c>
      <c r="C302" s="6" t="s">
        <v>5</v>
      </c>
      <c r="D302" s="6" t="str">
        <f>"武小林"</f>
        <v>武小林</v>
      </c>
    </row>
    <row r="303" spans="1:4" ht="19.5" customHeight="1">
      <c r="A303" s="5">
        <v>300</v>
      </c>
      <c r="B303" s="6" t="str">
        <f>"244920200824175045523"</f>
        <v>244920200824175045523</v>
      </c>
      <c r="C303" s="6" t="s">
        <v>5</v>
      </c>
      <c r="D303" s="6" t="str">
        <f>"庄丽娇"</f>
        <v>庄丽娇</v>
      </c>
    </row>
    <row r="304" spans="1:4" ht="19.5" customHeight="1">
      <c r="A304" s="5">
        <v>301</v>
      </c>
      <c r="B304" s="6" t="str">
        <f>"244920200824180521524"</f>
        <v>244920200824180521524</v>
      </c>
      <c r="C304" s="6" t="s">
        <v>5</v>
      </c>
      <c r="D304" s="6" t="str">
        <f>"刘安珠"</f>
        <v>刘安珠</v>
      </c>
    </row>
    <row r="305" spans="1:4" ht="19.5" customHeight="1">
      <c r="A305" s="5">
        <v>302</v>
      </c>
      <c r="B305" s="6" t="str">
        <f>"244920200824180833525"</f>
        <v>244920200824180833525</v>
      </c>
      <c r="C305" s="6" t="s">
        <v>5</v>
      </c>
      <c r="D305" s="6" t="str">
        <f>"谭东"</f>
        <v>谭东</v>
      </c>
    </row>
    <row r="306" spans="1:4" ht="19.5" customHeight="1">
      <c r="A306" s="5">
        <v>303</v>
      </c>
      <c r="B306" s="6" t="str">
        <f>"244920200824181814526"</f>
        <v>244920200824181814526</v>
      </c>
      <c r="C306" s="6" t="s">
        <v>5</v>
      </c>
      <c r="D306" s="6" t="str">
        <f>"袁维道"</f>
        <v>袁维道</v>
      </c>
    </row>
    <row r="307" spans="1:4" ht="19.5" customHeight="1">
      <c r="A307" s="5">
        <v>304</v>
      </c>
      <c r="B307" s="6" t="str">
        <f>"244920200824184849527"</f>
        <v>244920200824184849527</v>
      </c>
      <c r="C307" s="6" t="s">
        <v>5</v>
      </c>
      <c r="D307" s="6" t="str">
        <f>"武芸"</f>
        <v>武芸</v>
      </c>
    </row>
    <row r="308" spans="1:4" ht="19.5" customHeight="1">
      <c r="A308" s="5">
        <v>305</v>
      </c>
      <c r="B308" s="6" t="str">
        <f>"244920200824184955528"</f>
        <v>244920200824184955528</v>
      </c>
      <c r="C308" s="6" t="s">
        <v>5</v>
      </c>
      <c r="D308" s="6" t="str">
        <f>"陈春苗"</f>
        <v>陈春苗</v>
      </c>
    </row>
    <row r="309" spans="1:4" ht="19.5" customHeight="1">
      <c r="A309" s="5">
        <v>306</v>
      </c>
      <c r="B309" s="6" t="str">
        <f>"244920200824191447532"</f>
        <v>244920200824191447532</v>
      </c>
      <c r="C309" s="6" t="s">
        <v>5</v>
      </c>
      <c r="D309" s="6" t="str">
        <f>"陈绪倩"</f>
        <v>陈绪倩</v>
      </c>
    </row>
    <row r="310" spans="1:4" ht="19.5" customHeight="1">
      <c r="A310" s="5">
        <v>307</v>
      </c>
      <c r="B310" s="6" t="str">
        <f>"244920200824193802533"</f>
        <v>244920200824193802533</v>
      </c>
      <c r="C310" s="6" t="s">
        <v>5</v>
      </c>
      <c r="D310" s="6" t="str">
        <f>"潘娇曼"</f>
        <v>潘娇曼</v>
      </c>
    </row>
    <row r="311" spans="1:4" ht="19.5" customHeight="1">
      <c r="A311" s="5">
        <v>308</v>
      </c>
      <c r="B311" s="6" t="str">
        <f>"244920200824200843534"</f>
        <v>244920200824200843534</v>
      </c>
      <c r="C311" s="6" t="s">
        <v>5</v>
      </c>
      <c r="D311" s="6" t="str">
        <f>"李凤莹"</f>
        <v>李凤莹</v>
      </c>
    </row>
    <row r="312" spans="1:4" ht="19.5" customHeight="1">
      <c r="A312" s="5">
        <v>309</v>
      </c>
      <c r="B312" s="6" t="str">
        <f>"244920200824204544536"</f>
        <v>244920200824204544536</v>
      </c>
      <c r="C312" s="6" t="s">
        <v>5</v>
      </c>
      <c r="D312" s="6" t="str">
        <f>"王姗"</f>
        <v>王姗</v>
      </c>
    </row>
    <row r="313" spans="1:4" ht="19.5" customHeight="1">
      <c r="A313" s="5">
        <v>310</v>
      </c>
      <c r="B313" s="6" t="str">
        <f>"244920200824205243538"</f>
        <v>244920200824205243538</v>
      </c>
      <c r="C313" s="6" t="s">
        <v>5</v>
      </c>
      <c r="D313" s="6" t="str">
        <f>"王淼"</f>
        <v>王淼</v>
      </c>
    </row>
    <row r="314" spans="1:4" ht="19.5" customHeight="1">
      <c r="A314" s="5">
        <v>311</v>
      </c>
      <c r="B314" s="6" t="str">
        <f>"244920200824205538539"</f>
        <v>244920200824205538539</v>
      </c>
      <c r="C314" s="6" t="s">
        <v>5</v>
      </c>
      <c r="D314" s="6" t="str">
        <f>"黄星月"</f>
        <v>黄星月</v>
      </c>
    </row>
    <row r="315" spans="1:4" ht="19.5" customHeight="1">
      <c r="A315" s="5">
        <v>312</v>
      </c>
      <c r="B315" s="6" t="str">
        <f>"244920200824213020540"</f>
        <v>244920200824213020540</v>
      </c>
      <c r="C315" s="6" t="s">
        <v>5</v>
      </c>
      <c r="D315" s="6" t="str">
        <f>"谭星君"</f>
        <v>谭星君</v>
      </c>
    </row>
    <row r="316" spans="1:4" ht="19.5" customHeight="1">
      <c r="A316" s="5">
        <v>313</v>
      </c>
      <c r="B316" s="6" t="str">
        <f>"244920200824214332542"</f>
        <v>244920200824214332542</v>
      </c>
      <c r="C316" s="6" t="s">
        <v>5</v>
      </c>
      <c r="D316" s="6" t="str">
        <f>"罗丽华"</f>
        <v>罗丽华</v>
      </c>
    </row>
    <row r="317" spans="1:4" ht="19.5" customHeight="1">
      <c r="A317" s="5">
        <v>314</v>
      </c>
      <c r="B317" s="6" t="str">
        <f>"244920200824214623543"</f>
        <v>244920200824214623543</v>
      </c>
      <c r="C317" s="6" t="s">
        <v>5</v>
      </c>
      <c r="D317" s="6" t="str">
        <f>"黄燕霞"</f>
        <v>黄燕霞</v>
      </c>
    </row>
    <row r="318" spans="1:4" ht="19.5" customHeight="1">
      <c r="A318" s="5">
        <v>315</v>
      </c>
      <c r="B318" s="6" t="str">
        <f>"244920200824214852544"</f>
        <v>244920200824214852544</v>
      </c>
      <c r="C318" s="6" t="s">
        <v>5</v>
      </c>
      <c r="D318" s="6" t="str">
        <f>"杜美琪"</f>
        <v>杜美琪</v>
      </c>
    </row>
    <row r="319" spans="1:4" ht="19.5" customHeight="1">
      <c r="A319" s="5">
        <v>316</v>
      </c>
      <c r="B319" s="6" t="str">
        <f>"244920200824222520545"</f>
        <v>244920200824222520545</v>
      </c>
      <c r="C319" s="6" t="s">
        <v>5</v>
      </c>
      <c r="D319" s="6" t="str">
        <f>"朱滢琳"</f>
        <v>朱滢琳</v>
      </c>
    </row>
    <row r="320" spans="1:4" ht="19.5" customHeight="1">
      <c r="A320" s="5">
        <v>317</v>
      </c>
      <c r="B320" s="6" t="str">
        <f>"244920200824230214546"</f>
        <v>244920200824230214546</v>
      </c>
      <c r="C320" s="6" t="s">
        <v>5</v>
      </c>
      <c r="D320" s="6" t="str">
        <f>"高国林"</f>
        <v>高国林</v>
      </c>
    </row>
    <row r="321" spans="1:4" ht="19.5" customHeight="1">
      <c r="A321" s="5">
        <v>318</v>
      </c>
      <c r="B321" s="6" t="str">
        <f>"244920200824234847548"</f>
        <v>244920200824234847548</v>
      </c>
      <c r="C321" s="6" t="s">
        <v>5</v>
      </c>
      <c r="D321" s="6" t="str">
        <f>"郑伟"</f>
        <v>郑伟</v>
      </c>
    </row>
    <row r="322" spans="1:4" ht="19.5" customHeight="1">
      <c r="A322" s="5">
        <v>319</v>
      </c>
      <c r="B322" s="6" t="str">
        <f>"244920200824235806549"</f>
        <v>244920200824235806549</v>
      </c>
      <c r="C322" s="6" t="s">
        <v>5</v>
      </c>
      <c r="D322" s="6" t="str">
        <f>"夏璐"</f>
        <v>夏璐</v>
      </c>
    </row>
    <row r="323" spans="1:4" ht="19.5" customHeight="1">
      <c r="A323" s="5">
        <v>320</v>
      </c>
      <c r="B323" s="6" t="str">
        <f>"244920200825074941550"</f>
        <v>244920200825074941550</v>
      </c>
      <c r="C323" s="6" t="s">
        <v>5</v>
      </c>
      <c r="D323" s="6" t="str">
        <f>"王南"</f>
        <v>王南</v>
      </c>
    </row>
    <row r="324" spans="1:4" ht="19.5" customHeight="1">
      <c r="A324" s="5">
        <v>321</v>
      </c>
      <c r="B324" s="6" t="str">
        <f>"244920200825083932552"</f>
        <v>244920200825083932552</v>
      </c>
      <c r="C324" s="6" t="s">
        <v>5</v>
      </c>
      <c r="D324" s="6" t="str">
        <f>"吴文波"</f>
        <v>吴文波</v>
      </c>
    </row>
    <row r="325" spans="1:4" ht="19.5" customHeight="1">
      <c r="A325" s="5">
        <v>322</v>
      </c>
      <c r="B325" s="6" t="str">
        <f>"244920200825090528556"</f>
        <v>244920200825090528556</v>
      </c>
      <c r="C325" s="6" t="s">
        <v>5</v>
      </c>
      <c r="D325" s="6" t="str">
        <f>"梁阿妹"</f>
        <v>梁阿妹</v>
      </c>
    </row>
    <row r="326" spans="1:4" ht="19.5" customHeight="1">
      <c r="A326" s="5">
        <v>323</v>
      </c>
      <c r="B326" s="6" t="str">
        <f>"244920200825092248558"</f>
        <v>244920200825092248558</v>
      </c>
      <c r="C326" s="6" t="s">
        <v>5</v>
      </c>
      <c r="D326" s="6" t="str">
        <f>"唐薇"</f>
        <v>唐薇</v>
      </c>
    </row>
    <row r="327" spans="1:4" ht="19.5" customHeight="1">
      <c r="A327" s="5">
        <v>324</v>
      </c>
      <c r="B327" s="6" t="str">
        <f>"244920200825093123559"</f>
        <v>244920200825093123559</v>
      </c>
      <c r="C327" s="6" t="s">
        <v>5</v>
      </c>
      <c r="D327" s="6" t="str">
        <f>"任常琦"</f>
        <v>任常琦</v>
      </c>
    </row>
    <row r="328" spans="1:4" ht="19.5" customHeight="1">
      <c r="A328" s="5">
        <v>325</v>
      </c>
      <c r="B328" s="6" t="str">
        <f>"244920200825095037560"</f>
        <v>244920200825095037560</v>
      </c>
      <c r="C328" s="6" t="s">
        <v>5</v>
      </c>
      <c r="D328" s="6" t="str">
        <f>"王瑶瑶"</f>
        <v>王瑶瑶</v>
      </c>
    </row>
    <row r="329" spans="1:4" ht="19.5" customHeight="1">
      <c r="A329" s="5">
        <v>326</v>
      </c>
      <c r="B329" s="6" t="str">
        <f>"244920200825105834567"</f>
        <v>244920200825105834567</v>
      </c>
      <c r="C329" s="6" t="s">
        <v>5</v>
      </c>
      <c r="D329" s="6" t="str">
        <f>"吴慧"</f>
        <v>吴慧</v>
      </c>
    </row>
    <row r="330" spans="1:4" ht="19.5" customHeight="1">
      <c r="A330" s="5">
        <v>327</v>
      </c>
      <c r="B330" s="6" t="str">
        <f>"244920200825105850568"</f>
        <v>244920200825105850568</v>
      </c>
      <c r="C330" s="6" t="s">
        <v>5</v>
      </c>
      <c r="D330" s="6" t="str">
        <f>"李玉洁"</f>
        <v>李玉洁</v>
      </c>
    </row>
    <row r="331" spans="1:4" ht="19.5" customHeight="1">
      <c r="A331" s="5">
        <v>328</v>
      </c>
      <c r="B331" s="6" t="str">
        <f>"244920200825110311569"</f>
        <v>244920200825110311569</v>
      </c>
      <c r="C331" s="6" t="s">
        <v>5</v>
      </c>
      <c r="D331" s="6" t="str">
        <f>"陈晗"</f>
        <v>陈晗</v>
      </c>
    </row>
    <row r="332" spans="1:4" ht="19.5" customHeight="1">
      <c r="A332" s="5">
        <v>329</v>
      </c>
      <c r="B332" s="6" t="str">
        <f>"244920200825110417570"</f>
        <v>244920200825110417570</v>
      </c>
      <c r="C332" s="6" t="s">
        <v>5</v>
      </c>
      <c r="D332" s="6" t="str">
        <f>"陈贞年"</f>
        <v>陈贞年</v>
      </c>
    </row>
    <row r="333" spans="1:4" ht="19.5" customHeight="1">
      <c r="A333" s="5">
        <v>330</v>
      </c>
      <c r="B333" s="6" t="str">
        <f>"244920200825110747571"</f>
        <v>244920200825110747571</v>
      </c>
      <c r="C333" s="6" t="s">
        <v>5</v>
      </c>
      <c r="D333" s="6" t="str">
        <f>"王海花"</f>
        <v>王海花</v>
      </c>
    </row>
    <row r="334" spans="1:4" ht="19.5" customHeight="1">
      <c r="A334" s="5">
        <v>331</v>
      </c>
      <c r="B334" s="6" t="str">
        <f>"244920200825112740573"</f>
        <v>244920200825112740573</v>
      </c>
      <c r="C334" s="6" t="s">
        <v>5</v>
      </c>
      <c r="D334" s="6" t="str">
        <f>"肖倩"</f>
        <v>肖倩</v>
      </c>
    </row>
    <row r="335" spans="1:4" ht="19.5" customHeight="1">
      <c r="A335" s="5">
        <v>332</v>
      </c>
      <c r="B335" s="6" t="str">
        <f>"244920200825113452574"</f>
        <v>244920200825113452574</v>
      </c>
      <c r="C335" s="6" t="s">
        <v>5</v>
      </c>
      <c r="D335" s="6" t="str">
        <f>"覃凡"</f>
        <v>覃凡</v>
      </c>
    </row>
    <row r="336" spans="1:4" ht="19.5" customHeight="1">
      <c r="A336" s="5">
        <v>333</v>
      </c>
      <c r="B336" s="6" t="str">
        <f>"244920200825120818577"</f>
        <v>244920200825120818577</v>
      </c>
      <c r="C336" s="6" t="s">
        <v>5</v>
      </c>
      <c r="D336" s="6" t="str">
        <f>"姜文景"</f>
        <v>姜文景</v>
      </c>
    </row>
    <row r="337" spans="1:4" ht="19.5" customHeight="1">
      <c r="A337" s="5">
        <v>334</v>
      </c>
      <c r="B337" s="6" t="str">
        <f>"244920200825134410582"</f>
        <v>244920200825134410582</v>
      </c>
      <c r="C337" s="6" t="s">
        <v>5</v>
      </c>
      <c r="D337" s="6" t="str">
        <f>"王进"</f>
        <v>王进</v>
      </c>
    </row>
    <row r="338" spans="1:4" ht="19.5" customHeight="1">
      <c r="A338" s="5">
        <v>335</v>
      </c>
      <c r="B338" s="6" t="str">
        <f>"244920200825144756584"</f>
        <v>244920200825144756584</v>
      </c>
      <c r="C338" s="6" t="s">
        <v>5</v>
      </c>
      <c r="D338" s="6" t="str">
        <f>"邢欣"</f>
        <v>邢欣</v>
      </c>
    </row>
    <row r="339" spans="1:4" ht="19.5" customHeight="1">
      <c r="A339" s="5">
        <v>336</v>
      </c>
      <c r="B339" s="6" t="str">
        <f>"244920200825153400589"</f>
        <v>244920200825153400589</v>
      </c>
      <c r="C339" s="6" t="s">
        <v>5</v>
      </c>
      <c r="D339" s="6" t="str">
        <f>"梁其干"</f>
        <v>梁其干</v>
      </c>
    </row>
    <row r="340" spans="1:4" ht="19.5" customHeight="1">
      <c r="A340" s="5">
        <v>337</v>
      </c>
      <c r="B340" s="6" t="str">
        <f>"244920200825160126591"</f>
        <v>244920200825160126591</v>
      </c>
      <c r="C340" s="6" t="s">
        <v>5</v>
      </c>
      <c r="D340" s="6" t="str">
        <f>"王饶梦"</f>
        <v>王饶梦</v>
      </c>
    </row>
    <row r="341" spans="1:4" ht="19.5" customHeight="1">
      <c r="A341" s="5">
        <v>338</v>
      </c>
      <c r="B341" s="6" t="str">
        <f>"244920200825161716592"</f>
        <v>244920200825161716592</v>
      </c>
      <c r="C341" s="6" t="s">
        <v>5</v>
      </c>
      <c r="D341" s="6" t="str">
        <f>"符丹"</f>
        <v>符丹</v>
      </c>
    </row>
    <row r="342" spans="1:4" ht="19.5" customHeight="1">
      <c r="A342" s="5">
        <v>339</v>
      </c>
      <c r="B342" s="6" t="str">
        <f>"244920200825164828594"</f>
        <v>244920200825164828594</v>
      </c>
      <c r="C342" s="6" t="s">
        <v>5</v>
      </c>
      <c r="D342" s="6" t="str">
        <f>"陶俊"</f>
        <v>陶俊</v>
      </c>
    </row>
    <row r="343" spans="1:4" ht="19.5" customHeight="1">
      <c r="A343" s="5">
        <v>340</v>
      </c>
      <c r="B343" s="6" t="str">
        <f>"244920200825165606595"</f>
        <v>244920200825165606595</v>
      </c>
      <c r="C343" s="6" t="s">
        <v>5</v>
      </c>
      <c r="D343" s="6" t="str">
        <f>"王雅丽"</f>
        <v>王雅丽</v>
      </c>
    </row>
    <row r="344" spans="1:4" ht="19.5" customHeight="1">
      <c r="A344" s="5">
        <v>341</v>
      </c>
      <c r="B344" s="6" t="str">
        <f>"244920200825172410599"</f>
        <v>244920200825172410599</v>
      </c>
      <c r="C344" s="6" t="s">
        <v>5</v>
      </c>
      <c r="D344" s="6" t="str">
        <f>"冼丽君"</f>
        <v>冼丽君</v>
      </c>
    </row>
    <row r="345" spans="1:4" ht="19.5" customHeight="1">
      <c r="A345" s="5">
        <v>342</v>
      </c>
      <c r="B345" s="6" t="str">
        <f>"244920200825182309602"</f>
        <v>244920200825182309602</v>
      </c>
      <c r="C345" s="6" t="s">
        <v>5</v>
      </c>
      <c r="D345" s="6" t="str">
        <f>"王丹"</f>
        <v>王丹</v>
      </c>
    </row>
    <row r="346" spans="1:4" ht="19.5" customHeight="1">
      <c r="A346" s="5">
        <v>343</v>
      </c>
      <c r="B346" s="6" t="str">
        <f>"244920200825182851603"</f>
        <v>244920200825182851603</v>
      </c>
      <c r="C346" s="6" t="s">
        <v>5</v>
      </c>
      <c r="D346" s="6" t="str">
        <f>"林宝英"</f>
        <v>林宝英</v>
      </c>
    </row>
    <row r="347" spans="1:4" ht="19.5" customHeight="1">
      <c r="A347" s="5">
        <v>344</v>
      </c>
      <c r="B347" s="6" t="str">
        <f>"244920200825185229605"</f>
        <v>244920200825185229605</v>
      </c>
      <c r="C347" s="6" t="s">
        <v>5</v>
      </c>
      <c r="D347" s="6" t="str">
        <f>"李粒"</f>
        <v>李粒</v>
      </c>
    </row>
    <row r="348" spans="1:4" ht="19.5" customHeight="1">
      <c r="A348" s="5">
        <v>345</v>
      </c>
      <c r="B348" s="6" t="str">
        <f>"244920200825190409606"</f>
        <v>244920200825190409606</v>
      </c>
      <c r="C348" s="6" t="s">
        <v>5</v>
      </c>
      <c r="D348" s="6" t="str">
        <f>"贺欣薇"</f>
        <v>贺欣薇</v>
      </c>
    </row>
    <row r="349" spans="1:4" ht="19.5" customHeight="1">
      <c r="A349" s="5">
        <v>346</v>
      </c>
      <c r="B349" s="6" t="str">
        <f>"244920200825195726607"</f>
        <v>244920200825195726607</v>
      </c>
      <c r="C349" s="6" t="s">
        <v>5</v>
      </c>
      <c r="D349" s="6" t="str">
        <f>"袁菲菲"</f>
        <v>袁菲菲</v>
      </c>
    </row>
    <row r="350" spans="1:4" ht="19.5" customHeight="1">
      <c r="A350" s="5">
        <v>347</v>
      </c>
      <c r="B350" s="6" t="str">
        <f>"244920200825200552608"</f>
        <v>244920200825200552608</v>
      </c>
      <c r="C350" s="6" t="s">
        <v>5</v>
      </c>
      <c r="D350" s="6" t="str">
        <f>"邱俊丹"</f>
        <v>邱俊丹</v>
      </c>
    </row>
    <row r="351" spans="1:4" ht="19.5" customHeight="1">
      <c r="A351" s="5">
        <v>348</v>
      </c>
      <c r="B351" s="6" t="str">
        <f>"244920200825202317609"</f>
        <v>244920200825202317609</v>
      </c>
      <c r="C351" s="6" t="s">
        <v>5</v>
      </c>
      <c r="D351" s="6" t="str">
        <f>"蒋浩田"</f>
        <v>蒋浩田</v>
      </c>
    </row>
    <row r="352" spans="1:4" ht="19.5" customHeight="1">
      <c r="A352" s="5">
        <v>349</v>
      </c>
      <c r="B352" s="6" t="str">
        <f>"244920200825203114610"</f>
        <v>244920200825203114610</v>
      </c>
      <c r="C352" s="6" t="s">
        <v>5</v>
      </c>
      <c r="D352" s="6" t="str">
        <f>"钟苏航"</f>
        <v>钟苏航</v>
      </c>
    </row>
    <row r="353" spans="1:4" ht="19.5" customHeight="1">
      <c r="A353" s="5">
        <v>350</v>
      </c>
      <c r="B353" s="6" t="str">
        <f>"244920200825203233611"</f>
        <v>244920200825203233611</v>
      </c>
      <c r="C353" s="6" t="s">
        <v>5</v>
      </c>
      <c r="D353" s="6" t="str">
        <f>"王小娇"</f>
        <v>王小娇</v>
      </c>
    </row>
    <row r="354" spans="1:4" ht="19.5" customHeight="1">
      <c r="A354" s="5">
        <v>351</v>
      </c>
      <c r="B354" s="6" t="str">
        <f>"244920200825203849613"</f>
        <v>244920200825203849613</v>
      </c>
      <c r="C354" s="6" t="s">
        <v>5</v>
      </c>
      <c r="D354" s="6" t="str">
        <f>"杨柳"</f>
        <v>杨柳</v>
      </c>
    </row>
    <row r="355" spans="1:4" ht="19.5" customHeight="1">
      <c r="A355" s="5">
        <v>352</v>
      </c>
      <c r="B355" s="6" t="str">
        <f>"244920200825212028615"</f>
        <v>244920200825212028615</v>
      </c>
      <c r="C355" s="6" t="s">
        <v>5</v>
      </c>
      <c r="D355" s="6" t="str">
        <f>"吉晶晶"</f>
        <v>吉晶晶</v>
      </c>
    </row>
    <row r="356" spans="1:4" ht="19.5" customHeight="1">
      <c r="A356" s="5">
        <v>353</v>
      </c>
      <c r="B356" s="6" t="str">
        <f>"244920200825213153616"</f>
        <v>244920200825213153616</v>
      </c>
      <c r="C356" s="6" t="s">
        <v>5</v>
      </c>
      <c r="D356" s="6" t="str">
        <f>"杨雄武"</f>
        <v>杨雄武</v>
      </c>
    </row>
    <row r="357" spans="1:4" ht="19.5" customHeight="1">
      <c r="A357" s="5">
        <v>354</v>
      </c>
      <c r="B357" s="6" t="str">
        <f>"244920200825221338618"</f>
        <v>244920200825221338618</v>
      </c>
      <c r="C357" s="6" t="s">
        <v>5</v>
      </c>
      <c r="D357" s="6" t="str">
        <f>"周俊峰"</f>
        <v>周俊峰</v>
      </c>
    </row>
    <row r="358" spans="1:4" ht="19.5" customHeight="1">
      <c r="A358" s="5">
        <v>355</v>
      </c>
      <c r="B358" s="6" t="str">
        <f>"244920200825222932619"</f>
        <v>244920200825222932619</v>
      </c>
      <c r="C358" s="6" t="s">
        <v>5</v>
      </c>
      <c r="D358" s="6" t="str">
        <f>"王哲"</f>
        <v>王哲</v>
      </c>
    </row>
    <row r="359" spans="1:4" ht="19.5" customHeight="1">
      <c r="A359" s="5">
        <v>356</v>
      </c>
      <c r="B359" s="6" t="str">
        <f>"244920200825230001621"</f>
        <v>244920200825230001621</v>
      </c>
      <c r="C359" s="6" t="s">
        <v>5</v>
      </c>
      <c r="D359" s="6" t="str">
        <f>"张起畅"</f>
        <v>张起畅</v>
      </c>
    </row>
    <row r="360" spans="1:4" ht="19.5" customHeight="1">
      <c r="A360" s="5">
        <v>357</v>
      </c>
      <c r="B360" s="6" t="str">
        <f>"244920200825231742622"</f>
        <v>244920200825231742622</v>
      </c>
      <c r="C360" s="6" t="s">
        <v>5</v>
      </c>
      <c r="D360" s="6" t="str">
        <f>"易海生"</f>
        <v>易海生</v>
      </c>
    </row>
    <row r="361" spans="1:4" ht="19.5" customHeight="1">
      <c r="A361" s="5">
        <v>358</v>
      </c>
      <c r="B361" s="6" t="str">
        <f>"244920200826074257624"</f>
        <v>244920200826074257624</v>
      </c>
      <c r="C361" s="6" t="s">
        <v>5</v>
      </c>
      <c r="D361" s="6" t="str">
        <f>"李潇洋"</f>
        <v>李潇洋</v>
      </c>
    </row>
    <row r="362" spans="1:4" ht="19.5" customHeight="1">
      <c r="A362" s="5">
        <v>359</v>
      </c>
      <c r="B362" s="6" t="str">
        <f>"244920200826092834626"</f>
        <v>244920200826092834626</v>
      </c>
      <c r="C362" s="6" t="s">
        <v>5</v>
      </c>
      <c r="D362" s="6" t="str">
        <f>"林小漫"</f>
        <v>林小漫</v>
      </c>
    </row>
    <row r="363" spans="1:4" ht="19.5" customHeight="1">
      <c r="A363" s="5">
        <v>360</v>
      </c>
      <c r="B363" s="6" t="str">
        <f>"244920200826093436627"</f>
        <v>244920200826093436627</v>
      </c>
      <c r="C363" s="6" t="s">
        <v>5</v>
      </c>
      <c r="D363" s="6" t="str">
        <f>"支晓辉"</f>
        <v>支晓辉</v>
      </c>
    </row>
    <row r="364" spans="1:4" ht="19.5" customHeight="1">
      <c r="A364" s="5">
        <v>361</v>
      </c>
      <c r="B364" s="6" t="str">
        <f>"244920200826100011629"</f>
        <v>244920200826100011629</v>
      </c>
      <c r="C364" s="6" t="s">
        <v>5</v>
      </c>
      <c r="D364" s="6" t="str">
        <f>"郭云峰"</f>
        <v>郭云峰</v>
      </c>
    </row>
    <row r="365" spans="1:4" ht="19.5" customHeight="1">
      <c r="A365" s="5">
        <v>362</v>
      </c>
      <c r="B365" s="6" t="str">
        <f>"244920200826101315631"</f>
        <v>244920200826101315631</v>
      </c>
      <c r="C365" s="6" t="s">
        <v>5</v>
      </c>
      <c r="D365" s="6" t="str">
        <f>"王娜"</f>
        <v>王娜</v>
      </c>
    </row>
    <row r="366" spans="1:4" ht="19.5" customHeight="1">
      <c r="A366" s="5">
        <v>363</v>
      </c>
      <c r="B366" s="6" t="str">
        <f>"244920200826103211633"</f>
        <v>244920200826103211633</v>
      </c>
      <c r="C366" s="6" t="s">
        <v>5</v>
      </c>
      <c r="D366" s="6" t="str">
        <f>"吴秋妃"</f>
        <v>吴秋妃</v>
      </c>
    </row>
    <row r="367" spans="1:4" ht="19.5" customHeight="1">
      <c r="A367" s="5">
        <v>364</v>
      </c>
      <c r="B367" s="6" t="str">
        <f>"244920200826104742634"</f>
        <v>244920200826104742634</v>
      </c>
      <c r="C367" s="6" t="s">
        <v>5</v>
      </c>
      <c r="D367" s="6" t="str">
        <f>"王强"</f>
        <v>王强</v>
      </c>
    </row>
    <row r="368" spans="1:4" ht="19.5" customHeight="1">
      <c r="A368" s="5">
        <v>365</v>
      </c>
      <c r="B368" s="6" t="str">
        <f>"244920200826110429635"</f>
        <v>244920200826110429635</v>
      </c>
      <c r="C368" s="6" t="s">
        <v>5</v>
      </c>
      <c r="D368" s="6" t="str">
        <f>"梁春金"</f>
        <v>梁春金</v>
      </c>
    </row>
    <row r="369" spans="1:4" ht="19.5" customHeight="1">
      <c r="A369" s="5">
        <v>366</v>
      </c>
      <c r="B369" s="6" t="str">
        <f>"244920200826114640638"</f>
        <v>244920200826114640638</v>
      </c>
      <c r="C369" s="6" t="s">
        <v>5</v>
      </c>
      <c r="D369" s="6" t="str">
        <f>"何芬"</f>
        <v>何芬</v>
      </c>
    </row>
    <row r="370" spans="1:4" ht="19.5" customHeight="1">
      <c r="A370" s="5">
        <v>367</v>
      </c>
      <c r="B370" s="6" t="str">
        <f>"244920200826115336639"</f>
        <v>244920200826115336639</v>
      </c>
      <c r="C370" s="6" t="s">
        <v>5</v>
      </c>
      <c r="D370" s="6" t="str">
        <f>"龚晶晶"</f>
        <v>龚晶晶</v>
      </c>
    </row>
    <row r="371" spans="1:4" ht="19.5" customHeight="1">
      <c r="A371" s="5">
        <v>368</v>
      </c>
      <c r="B371" s="6" t="str">
        <f>"244920200826121653640"</f>
        <v>244920200826121653640</v>
      </c>
      <c r="C371" s="6" t="s">
        <v>5</v>
      </c>
      <c r="D371" s="6" t="str">
        <f>"介柳听"</f>
        <v>介柳听</v>
      </c>
    </row>
    <row r="372" spans="1:4" ht="19.5" customHeight="1">
      <c r="A372" s="5">
        <v>369</v>
      </c>
      <c r="B372" s="6" t="str">
        <f>"244920200826140604642"</f>
        <v>244920200826140604642</v>
      </c>
      <c r="C372" s="6" t="s">
        <v>5</v>
      </c>
      <c r="D372" s="6" t="str">
        <f>"柴嘉瑶"</f>
        <v>柴嘉瑶</v>
      </c>
    </row>
    <row r="373" spans="1:4" ht="19.5" customHeight="1">
      <c r="A373" s="5">
        <v>370</v>
      </c>
      <c r="B373" s="6" t="str">
        <f>"244920200826141150643"</f>
        <v>244920200826141150643</v>
      </c>
      <c r="C373" s="6" t="s">
        <v>5</v>
      </c>
      <c r="D373" s="6" t="str">
        <f>"朱玲"</f>
        <v>朱玲</v>
      </c>
    </row>
    <row r="374" spans="1:4" ht="19.5" customHeight="1">
      <c r="A374" s="5">
        <v>371</v>
      </c>
      <c r="B374" s="6" t="str">
        <f>"244920200826163409651"</f>
        <v>244920200826163409651</v>
      </c>
      <c r="C374" s="6" t="s">
        <v>5</v>
      </c>
      <c r="D374" s="6" t="str">
        <f>"潘孝君"</f>
        <v>潘孝君</v>
      </c>
    </row>
    <row r="375" spans="1:4" ht="19.5" customHeight="1">
      <c r="A375" s="5">
        <v>372</v>
      </c>
      <c r="B375" s="6" t="str">
        <f>"244920200826163617653"</f>
        <v>244920200826163617653</v>
      </c>
      <c r="C375" s="6" t="s">
        <v>5</v>
      </c>
      <c r="D375" s="6" t="str">
        <f>"史兵"</f>
        <v>史兵</v>
      </c>
    </row>
    <row r="376" spans="1:4" ht="19.5" customHeight="1">
      <c r="A376" s="5">
        <v>373</v>
      </c>
      <c r="B376" s="6" t="str">
        <f>"244920200826163750654"</f>
        <v>244920200826163750654</v>
      </c>
      <c r="C376" s="6" t="s">
        <v>5</v>
      </c>
      <c r="D376" s="6" t="str">
        <f>"刘慧冉"</f>
        <v>刘慧冉</v>
      </c>
    </row>
    <row r="377" spans="1:4" ht="19.5" customHeight="1">
      <c r="A377" s="5">
        <v>374</v>
      </c>
      <c r="B377" s="6" t="str">
        <f>"244920200826172149655"</f>
        <v>244920200826172149655</v>
      </c>
      <c r="C377" s="6" t="s">
        <v>5</v>
      </c>
      <c r="D377" s="6" t="str">
        <f>"吴涵"</f>
        <v>吴涵</v>
      </c>
    </row>
    <row r="378" spans="1:4" ht="19.5" customHeight="1">
      <c r="A378" s="5">
        <v>375</v>
      </c>
      <c r="B378" s="6" t="str">
        <f>"244920200826181017658"</f>
        <v>244920200826181017658</v>
      </c>
      <c r="C378" s="6" t="s">
        <v>5</v>
      </c>
      <c r="D378" s="6" t="str">
        <f>"符夏莹"</f>
        <v>符夏莹</v>
      </c>
    </row>
    <row r="379" spans="1:4" ht="19.5" customHeight="1">
      <c r="A379" s="5">
        <v>376</v>
      </c>
      <c r="B379" s="6" t="str">
        <f>"244920200826195006660"</f>
        <v>244920200826195006660</v>
      </c>
      <c r="C379" s="6" t="s">
        <v>5</v>
      </c>
      <c r="D379" s="6" t="str">
        <f>"李玮"</f>
        <v>李玮</v>
      </c>
    </row>
    <row r="380" spans="1:4" ht="19.5" customHeight="1">
      <c r="A380" s="5">
        <v>377</v>
      </c>
      <c r="B380" s="6" t="str">
        <f>"244920200826200349661"</f>
        <v>244920200826200349661</v>
      </c>
      <c r="C380" s="6" t="s">
        <v>5</v>
      </c>
      <c r="D380" s="6" t="str">
        <f>"韦小超"</f>
        <v>韦小超</v>
      </c>
    </row>
    <row r="381" spans="1:4" ht="19.5" customHeight="1">
      <c r="A381" s="5">
        <v>378</v>
      </c>
      <c r="B381" s="6" t="str">
        <f>"244920200826205841662"</f>
        <v>244920200826205841662</v>
      </c>
      <c r="C381" s="6" t="s">
        <v>5</v>
      </c>
      <c r="D381" s="6" t="str">
        <f>"王晓玲"</f>
        <v>王晓玲</v>
      </c>
    </row>
    <row r="382" spans="1:4" ht="19.5" customHeight="1">
      <c r="A382" s="5">
        <v>379</v>
      </c>
      <c r="B382" s="6" t="str">
        <f>"244920200826211150663"</f>
        <v>244920200826211150663</v>
      </c>
      <c r="C382" s="6" t="s">
        <v>5</v>
      </c>
      <c r="D382" s="6" t="str">
        <f>"杨璐"</f>
        <v>杨璐</v>
      </c>
    </row>
    <row r="383" spans="1:4" ht="19.5" customHeight="1">
      <c r="A383" s="5">
        <v>380</v>
      </c>
      <c r="B383" s="6" t="str">
        <f>"244920200826222124664"</f>
        <v>244920200826222124664</v>
      </c>
      <c r="C383" s="6" t="s">
        <v>5</v>
      </c>
      <c r="D383" s="6" t="str">
        <f>"谭红晓"</f>
        <v>谭红晓</v>
      </c>
    </row>
    <row r="384" spans="1:4" ht="19.5" customHeight="1">
      <c r="A384" s="5">
        <v>381</v>
      </c>
      <c r="B384" s="6" t="str">
        <f>"244920200826225701665"</f>
        <v>244920200826225701665</v>
      </c>
      <c r="C384" s="6" t="s">
        <v>5</v>
      </c>
      <c r="D384" s="6" t="str">
        <f>"钟俊民"</f>
        <v>钟俊民</v>
      </c>
    </row>
    <row r="385" spans="1:4" ht="19.5" customHeight="1">
      <c r="A385" s="5">
        <v>382</v>
      </c>
      <c r="B385" s="6" t="str">
        <f>"244920200826230120666"</f>
        <v>244920200826230120666</v>
      </c>
      <c r="C385" s="6" t="s">
        <v>5</v>
      </c>
      <c r="D385" s="6" t="str">
        <f>"万法琦"</f>
        <v>万法琦</v>
      </c>
    </row>
    <row r="386" spans="1:4" ht="19.5" customHeight="1">
      <c r="A386" s="5">
        <v>383</v>
      </c>
      <c r="B386" s="6" t="str">
        <f>"244920200826230737667"</f>
        <v>244920200826230737667</v>
      </c>
      <c r="C386" s="6" t="s">
        <v>5</v>
      </c>
      <c r="D386" s="6" t="str">
        <f>"王威程"</f>
        <v>王威程</v>
      </c>
    </row>
    <row r="387" spans="1:4" ht="19.5" customHeight="1">
      <c r="A387" s="5">
        <v>384</v>
      </c>
      <c r="B387" s="6" t="str">
        <f>"244920200826233027668"</f>
        <v>244920200826233027668</v>
      </c>
      <c r="C387" s="6" t="s">
        <v>5</v>
      </c>
      <c r="D387" s="6" t="str">
        <f>"刘怡佐"</f>
        <v>刘怡佐</v>
      </c>
    </row>
    <row r="388" spans="1:4" ht="19.5" customHeight="1">
      <c r="A388" s="5">
        <v>385</v>
      </c>
      <c r="B388" s="6" t="str">
        <f>"244920200827001059669"</f>
        <v>244920200827001059669</v>
      </c>
      <c r="C388" s="6" t="s">
        <v>5</v>
      </c>
      <c r="D388" s="6" t="str">
        <f>"吴艳"</f>
        <v>吴艳</v>
      </c>
    </row>
    <row r="389" spans="1:4" ht="19.5" customHeight="1">
      <c r="A389" s="5">
        <v>386</v>
      </c>
      <c r="B389" s="6" t="str">
        <f>"244920200827004317670"</f>
        <v>244920200827004317670</v>
      </c>
      <c r="C389" s="6" t="s">
        <v>5</v>
      </c>
      <c r="D389" s="6" t="str">
        <f>"张敦伟"</f>
        <v>张敦伟</v>
      </c>
    </row>
    <row r="390" spans="1:4" ht="19.5" customHeight="1">
      <c r="A390" s="5">
        <v>387</v>
      </c>
      <c r="B390" s="6" t="str">
        <f>"244920200827012859671"</f>
        <v>244920200827012859671</v>
      </c>
      <c r="C390" s="6" t="s">
        <v>5</v>
      </c>
      <c r="D390" s="6" t="str">
        <f>"孙伟"</f>
        <v>孙伟</v>
      </c>
    </row>
    <row r="391" spans="1:4" ht="19.5" customHeight="1">
      <c r="A391" s="5">
        <v>388</v>
      </c>
      <c r="B391" s="6" t="str">
        <f>"244920200827094615672"</f>
        <v>244920200827094615672</v>
      </c>
      <c r="C391" s="6" t="s">
        <v>5</v>
      </c>
      <c r="D391" s="6" t="str">
        <f>"田东玉"</f>
        <v>田东玉</v>
      </c>
    </row>
    <row r="392" spans="1:4" ht="19.5" customHeight="1">
      <c r="A392" s="5">
        <v>389</v>
      </c>
      <c r="B392" s="6" t="str">
        <f>"244920200827100646676"</f>
        <v>244920200827100646676</v>
      </c>
      <c r="C392" s="6" t="s">
        <v>5</v>
      </c>
      <c r="D392" s="6" t="str">
        <f>"廖萌"</f>
        <v>廖萌</v>
      </c>
    </row>
    <row r="393" spans="1:4" ht="19.5" customHeight="1">
      <c r="A393" s="5">
        <v>390</v>
      </c>
      <c r="B393" s="6" t="str">
        <f>"244920200827101809677"</f>
        <v>244920200827101809677</v>
      </c>
      <c r="C393" s="6" t="s">
        <v>5</v>
      </c>
      <c r="D393" s="6" t="str">
        <f>"朱月"</f>
        <v>朱月</v>
      </c>
    </row>
    <row r="394" spans="1:4" ht="19.5" customHeight="1">
      <c r="A394" s="5">
        <v>391</v>
      </c>
      <c r="B394" s="6" t="str">
        <f>"244920200827104429678"</f>
        <v>244920200827104429678</v>
      </c>
      <c r="C394" s="6" t="s">
        <v>5</v>
      </c>
      <c r="D394" s="6" t="str">
        <f>"陆梅"</f>
        <v>陆梅</v>
      </c>
    </row>
    <row r="395" spans="1:4" ht="19.5" customHeight="1">
      <c r="A395" s="5">
        <v>392</v>
      </c>
      <c r="B395" s="6" t="str">
        <f>"244920200827105126679"</f>
        <v>244920200827105126679</v>
      </c>
      <c r="C395" s="6" t="s">
        <v>5</v>
      </c>
      <c r="D395" s="6" t="str">
        <f>"高新一"</f>
        <v>高新一</v>
      </c>
    </row>
    <row r="396" spans="1:4" ht="19.5" customHeight="1">
      <c r="A396" s="5">
        <v>393</v>
      </c>
      <c r="B396" s="6" t="str">
        <f>"244920200827105522680"</f>
        <v>244920200827105522680</v>
      </c>
      <c r="C396" s="6" t="s">
        <v>5</v>
      </c>
      <c r="D396" s="6" t="str">
        <f>"刘瑾"</f>
        <v>刘瑾</v>
      </c>
    </row>
    <row r="397" spans="1:4" ht="19.5" customHeight="1">
      <c r="A397" s="5">
        <v>394</v>
      </c>
      <c r="B397" s="6" t="str">
        <f>"244920200827110628682"</f>
        <v>244920200827110628682</v>
      </c>
      <c r="C397" s="6" t="s">
        <v>5</v>
      </c>
      <c r="D397" s="6" t="str">
        <f>"郭万万"</f>
        <v>郭万万</v>
      </c>
    </row>
    <row r="398" spans="1:4" ht="19.5" customHeight="1">
      <c r="A398" s="5">
        <v>395</v>
      </c>
      <c r="B398" s="6" t="str">
        <f>"244920200827111627683"</f>
        <v>244920200827111627683</v>
      </c>
      <c r="C398" s="6" t="s">
        <v>5</v>
      </c>
      <c r="D398" s="6" t="str">
        <f>"赵晓宇"</f>
        <v>赵晓宇</v>
      </c>
    </row>
    <row r="399" spans="1:4" ht="19.5" customHeight="1">
      <c r="A399" s="5">
        <v>396</v>
      </c>
      <c r="B399" s="6" t="str">
        <f>"244920200827113747684"</f>
        <v>244920200827113747684</v>
      </c>
      <c r="C399" s="6" t="s">
        <v>5</v>
      </c>
      <c r="D399" s="6" t="str">
        <f>"钟思婷"</f>
        <v>钟思婷</v>
      </c>
    </row>
    <row r="400" spans="1:4" ht="19.5" customHeight="1">
      <c r="A400" s="5">
        <v>397</v>
      </c>
      <c r="B400" s="6" t="str">
        <f>"244920200827145438687"</f>
        <v>244920200827145438687</v>
      </c>
      <c r="C400" s="6" t="s">
        <v>5</v>
      </c>
      <c r="D400" s="6" t="str">
        <f>"刘玉玲"</f>
        <v>刘玉玲</v>
      </c>
    </row>
    <row r="401" spans="1:4" ht="19.5" customHeight="1">
      <c r="A401" s="5">
        <v>398</v>
      </c>
      <c r="B401" s="6" t="str">
        <f>"244920200827162622690"</f>
        <v>244920200827162622690</v>
      </c>
      <c r="C401" s="6" t="s">
        <v>5</v>
      </c>
      <c r="D401" s="6" t="str">
        <f>"陈泽"</f>
        <v>陈泽</v>
      </c>
    </row>
    <row r="402" spans="1:4" ht="19.5" customHeight="1">
      <c r="A402" s="5">
        <v>399</v>
      </c>
      <c r="B402" s="6" t="str">
        <f>"244920200827164546691"</f>
        <v>244920200827164546691</v>
      </c>
      <c r="C402" s="6" t="s">
        <v>5</v>
      </c>
      <c r="D402" s="6" t="str">
        <f>"张晴"</f>
        <v>张晴</v>
      </c>
    </row>
    <row r="403" spans="1:4" ht="19.5" customHeight="1">
      <c r="A403" s="5">
        <v>400</v>
      </c>
      <c r="B403" s="6" t="str">
        <f>"244920200827165904692"</f>
        <v>244920200827165904692</v>
      </c>
      <c r="C403" s="6" t="s">
        <v>5</v>
      </c>
      <c r="D403" s="6" t="str">
        <f>"黄秀冰"</f>
        <v>黄秀冰</v>
      </c>
    </row>
    <row r="404" spans="1:4" ht="19.5" customHeight="1">
      <c r="A404" s="5">
        <v>401</v>
      </c>
      <c r="B404" s="6" t="str">
        <f>"244920200827190917696"</f>
        <v>244920200827190917696</v>
      </c>
      <c r="C404" s="6" t="s">
        <v>5</v>
      </c>
      <c r="D404" s="6" t="str">
        <f>"李喆"</f>
        <v>李喆</v>
      </c>
    </row>
    <row r="405" spans="1:4" ht="19.5" customHeight="1">
      <c r="A405" s="5">
        <v>402</v>
      </c>
      <c r="B405" s="6" t="str">
        <f>"244920200827193534697"</f>
        <v>244920200827193534697</v>
      </c>
      <c r="C405" s="6" t="s">
        <v>5</v>
      </c>
      <c r="D405" s="6" t="str">
        <f>"邝芙丽"</f>
        <v>邝芙丽</v>
      </c>
    </row>
    <row r="406" spans="1:4" ht="19.5" customHeight="1">
      <c r="A406" s="5">
        <v>403</v>
      </c>
      <c r="B406" s="6" t="str">
        <f>"244920200827200729698"</f>
        <v>244920200827200729698</v>
      </c>
      <c r="C406" s="6" t="s">
        <v>5</v>
      </c>
      <c r="D406" s="6" t="str">
        <f>"吴赤诚"</f>
        <v>吴赤诚</v>
      </c>
    </row>
    <row r="407" spans="1:4" ht="19.5" customHeight="1">
      <c r="A407" s="5">
        <v>404</v>
      </c>
      <c r="B407" s="6" t="str">
        <f>"244920200827204346699"</f>
        <v>244920200827204346699</v>
      </c>
      <c r="C407" s="6" t="s">
        <v>5</v>
      </c>
      <c r="D407" s="6" t="str">
        <f>"卞惟珊"</f>
        <v>卞惟珊</v>
      </c>
    </row>
    <row r="408" spans="1:4" ht="19.5" customHeight="1">
      <c r="A408" s="5">
        <v>405</v>
      </c>
      <c r="B408" s="6" t="str">
        <f>"244920200827204421700"</f>
        <v>244920200827204421700</v>
      </c>
      <c r="C408" s="6" t="s">
        <v>5</v>
      </c>
      <c r="D408" s="6" t="str">
        <f>"伍凤妹"</f>
        <v>伍凤妹</v>
      </c>
    </row>
    <row r="409" spans="1:4" ht="19.5" customHeight="1">
      <c r="A409" s="5">
        <v>406</v>
      </c>
      <c r="B409" s="6" t="str">
        <f>"244920200827205210701"</f>
        <v>244920200827205210701</v>
      </c>
      <c r="C409" s="6" t="s">
        <v>5</v>
      </c>
      <c r="D409" s="6" t="str">
        <f>"蒙雨晨"</f>
        <v>蒙雨晨</v>
      </c>
    </row>
    <row r="410" spans="1:4" ht="19.5" customHeight="1">
      <c r="A410" s="5">
        <v>407</v>
      </c>
      <c r="B410" s="6" t="str">
        <f>"244920200827210942702"</f>
        <v>244920200827210942702</v>
      </c>
      <c r="C410" s="6" t="s">
        <v>5</v>
      </c>
      <c r="D410" s="6" t="str">
        <f>"罗丹"</f>
        <v>罗丹</v>
      </c>
    </row>
    <row r="411" spans="1:4" ht="19.5" customHeight="1">
      <c r="A411" s="5">
        <v>408</v>
      </c>
      <c r="B411" s="6" t="str">
        <f>"244920200827211247703"</f>
        <v>244920200827211247703</v>
      </c>
      <c r="C411" s="6" t="s">
        <v>5</v>
      </c>
      <c r="D411" s="6" t="str">
        <f>"温泽凯"</f>
        <v>温泽凯</v>
      </c>
    </row>
    <row r="412" spans="1:4" ht="19.5" customHeight="1">
      <c r="A412" s="5">
        <v>409</v>
      </c>
      <c r="B412" s="6" t="str">
        <f>"244920200827212959704"</f>
        <v>244920200827212959704</v>
      </c>
      <c r="C412" s="6" t="s">
        <v>5</v>
      </c>
      <c r="D412" s="6" t="str">
        <f>"钟兴志"</f>
        <v>钟兴志</v>
      </c>
    </row>
    <row r="413" spans="1:4" ht="19.5" customHeight="1">
      <c r="A413" s="5">
        <v>410</v>
      </c>
      <c r="B413" s="6" t="str">
        <f>"244920200827222108705"</f>
        <v>244920200827222108705</v>
      </c>
      <c r="C413" s="6" t="s">
        <v>5</v>
      </c>
      <c r="D413" s="6" t="str">
        <f>"王怡"</f>
        <v>王怡</v>
      </c>
    </row>
    <row r="414" spans="1:4" ht="19.5" customHeight="1">
      <c r="A414" s="5">
        <v>411</v>
      </c>
      <c r="B414" s="6" t="str">
        <f>"244920200827223111706"</f>
        <v>244920200827223111706</v>
      </c>
      <c r="C414" s="6" t="s">
        <v>5</v>
      </c>
      <c r="D414" s="6" t="str">
        <f>"刘艳玲"</f>
        <v>刘艳玲</v>
      </c>
    </row>
    <row r="415" spans="1:4" ht="19.5" customHeight="1">
      <c r="A415" s="5">
        <v>412</v>
      </c>
      <c r="B415" s="6" t="str">
        <f>"244920200827225232707"</f>
        <v>244920200827225232707</v>
      </c>
      <c r="C415" s="6" t="s">
        <v>5</v>
      </c>
      <c r="D415" s="6" t="str">
        <f>"程叶"</f>
        <v>程叶</v>
      </c>
    </row>
    <row r="416" spans="1:4" ht="19.5" customHeight="1">
      <c r="A416" s="5">
        <v>413</v>
      </c>
      <c r="B416" s="6" t="str">
        <f>"244920200827231427709"</f>
        <v>244920200827231427709</v>
      </c>
      <c r="C416" s="6" t="s">
        <v>5</v>
      </c>
      <c r="D416" s="6" t="str">
        <f>"周仙敏"</f>
        <v>周仙敏</v>
      </c>
    </row>
    <row r="417" spans="1:4" ht="19.5" customHeight="1">
      <c r="A417" s="5">
        <v>414</v>
      </c>
      <c r="B417" s="6" t="str">
        <f>"244920200828004805710"</f>
        <v>244920200828004805710</v>
      </c>
      <c r="C417" s="6" t="s">
        <v>5</v>
      </c>
      <c r="D417" s="6" t="str">
        <f>"吴雅颖"</f>
        <v>吴雅颖</v>
      </c>
    </row>
    <row r="418" spans="1:4" ht="19.5" customHeight="1">
      <c r="A418" s="5">
        <v>415</v>
      </c>
      <c r="B418" s="6" t="str">
        <f>"244920200828094659713"</f>
        <v>244920200828094659713</v>
      </c>
      <c r="C418" s="6" t="s">
        <v>5</v>
      </c>
      <c r="D418" s="6" t="str">
        <f>"符笃韩"</f>
        <v>符笃韩</v>
      </c>
    </row>
    <row r="419" spans="1:4" ht="19.5" customHeight="1">
      <c r="A419" s="5">
        <v>416</v>
      </c>
      <c r="B419" s="6" t="str">
        <f>"244920200828100825714"</f>
        <v>244920200828100825714</v>
      </c>
      <c r="C419" s="6" t="s">
        <v>5</v>
      </c>
      <c r="D419" s="6" t="str">
        <f>"王宇"</f>
        <v>王宇</v>
      </c>
    </row>
    <row r="420" spans="1:4" ht="19.5" customHeight="1">
      <c r="A420" s="5">
        <v>417</v>
      </c>
      <c r="B420" s="6" t="str">
        <f>"244920200828101422715"</f>
        <v>244920200828101422715</v>
      </c>
      <c r="C420" s="6" t="s">
        <v>5</v>
      </c>
      <c r="D420" s="6" t="str">
        <f>"邱耀仙"</f>
        <v>邱耀仙</v>
      </c>
    </row>
    <row r="421" spans="1:4" ht="19.5" customHeight="1">
      <c r="A421" s="5">
        <v>418</v>
      </c>
      <c r="B421" s="6" t="str">
        <f>"244920200828101551716"</f>
        <v>244920200828101551716</v>
      </c>
      <c r="C421" s="6" t="s">
        <v>5</v>
      </c>
      <c r="D421" s="6" t="str">
        <f>"郭静瑜"</f>
        <v>郭静瑜</v>
      </c>
    </row>
    <row r="422" spans="1:4" ht="19.5" customHeight="1">
      <c r="A422" s="5">
        <v>419</v>
      </c>
      <c r="B422" s="6" t="str">
        <f>"244920200828101625717"</f>
        <v>244920200828101625717</v>
      </c>
      <c r="C422" s="6" t="s">
        <v>5</v>
      </c>
      <c r="D422" s="6" t="str">
        <f>"吴喆滢"</f>
        <v>吴喆滢</v>
      </c>
    </row>
    <row r="423" spans="1:4" ht="19.5" customHeight="1">
      <c r="A423" s="5">
        <v>420</v>
      </c>
      <c r="B423" s="6" t="str">
        <f>"244920200828103041718"</f>
        <v>244920200828103041718</v>
      </c>
      <c r="C423" s="6" t="s">
        <v>5</v>
      </c>
      <c r="D423" s="6" t="str">
        <f>"王瑞"</f>
        <v>王瑞</v>
      </c>
    </row>
    <row r="424" spans="1:4" ht="19.5" customHeight="1">
      <c r="A424" s="5">
        <v>421</v>
      </c>
      <c r="B424" s="6" t="str">
        <f>"244920200828110647721"</f>
        <v>244920200828110647721</v>
      </c>
      <c r="C424" s="6" t="s">
        <v>5</v>
      </c>
      <c r="D424" s="6" t="str">
        <f>"王美臣"</f>
        <v>王美臣</v>
      </c>
    </row>
    <row r="425" spans="1:4" ht="19.5" customHeight="1">
      <c r="A425" s="5">
        <v>422</v>
      </c>
      <c r="B425" s="6" t="str">
        <f>"244920200828122314723"</f>
        <v>244920200828122314723</v>
      </c>
      <c r="C425" s="6" t="s">
        <v>5</v>
      </c>
      <c r="D425" s="6" t="str">
        <f>"李雪青"</f>
        <v>李雪青</v>
      </c>
    </row>
    <row r="426" spans="1:4" ht="19.5" customHeight="1">
      <c r="A426" s="5">
        <v>423</v>
      </c>
      <c r="B426" s="6" t="str">
        <f>"244920200828124748724"</f>
        <v>244920200828124748724</v>
      </c>
      <c r="C426" s="6" t="s">
        <v>5</v>
      </c>
      <c r="D426" s="6" t="str">
        <f>"苏伊蕾"</f>
        <v>苏伊蕾</v>
      </c>
    </row>
    <row r="427" spans="1:4" ht="19.5" customHeight="1">
      <c r="A427" s="5">
        <v>424</v>
      </c>
      <c r="B427" s="6" t="str">
        <f>"244920200828142943726"</f>
        <v>244920200828142943726</v>
      </c>
      <c r="C427" s="6" t="s">
        <v>5</v>
      </c>
      <c r="D427" s="6" t="str">
        <f>"王娜玉"</f>
        <v>王娜玉</v>
      </c>
    </row>
    <row r="428" spans="1:4" ht="19.5" customHeight="1">
      <c r="A428" s="5">
        <v>425</v>
      </c>
      <c r="B428" s="6" t="str">
        <f>"244920200828152354727"</f>
        <v>244920200828152354727</v>
      </c>
      <c r="C428" s="6" t="s">
        <v>5</v>
      </c>
      <c r="D428" s="6" t="str">
        <f>"王茹"</f>
        <v>王茹</v>
      </c>
    </row>
    <row r="429" spans="1:4" ht="19.5" customHeight="1">
      <c r="A429" s="5">
        <v>426</v>
      </c>
      <c r="B429" s="6" t="str">
        <f>"244920200828154423728"</f>
        <v>244920200828154423728</v>
      </c>
      <c r="C429" s="6" t="s">
        <v>5</v>
      </c>
      <c r="D429" s="6" t="str">
        <f>"李肖汶"</f>
        <v>李肖汶</v>
      </c>
    </row>
    <row r="430" spans="1:4" ht="19.5" customHeight="1">
      <c r="A430" s="5">
        <v>427</v>
      </c>
      <c r="B430" s="6" t="str">
        <f>"244920200828154559729"</f>
        <v>244920200828154559729</v>
      </c>
      <c r="C430" s="6" t="s">
        <v>5</v>
      </c>
      <c r="D430" s="6" t="str">
        <f>"何晓梦"</f>
        <v>何晓梦</v>
      </c>
    </row>
    <row r="431" spans="1:4" ht="19.5" customHeight="1">
      <c r="A431" s="5">
        <v>428</v>
      </c>
      <c r="B431" s="6" t="str">
        <f>"244920200828164850731"</f>
        <v>244920200828164850731</v>
      </c>
      <c r="C431" s="6" t="s">
        <v>5</v>
      </c>
      <c r="D431" s="6" t="str">
        <f>"朱玉铭"</f>
        <v>朱玉铭</v>
      </c>
    </row>
    <row r="432" spans="1:4" ht="19.5" customHeight="1">
      <c r="A432" s="5">
        <v>429</v>
      </c>
      <c r="B432" s="6" t="str">
        <f>"244920200828174548733"</f>
        <v>244920200828174548733</v>
      </c>
      <c r="C432" s="6" t="s">
        <v>5</v>
      </c>
      <c r="D432" s="6" t="str">
        <f>"寇力丹"</f>
        <v>寇力丹</v>
      </c>
    </row>
    <row r="433" spans="1:4" ht="19.5" customHeight="1">
      <c r="A433" s="5">
        <v>430</v>
      </c>
      <c r="B433" s="6" t="str">
        <f>"244920200828174831734"</f>
        <v>244920200828174831734</v>
      </c>
      <c r="C433" s="6" t="s">
        <v>5</v>
      </c>
      <c r="D433" s="6" t="str">
        <f>"杨阳"</f>
        <v>杨阳</v>
      </c>
    </row>
    <row r="434" spans="1:4" ht="19.5" customHeight="1">
      <c r="A434" s="5">
        <v>431</v>
      </c>
      <c r="B434" s="6" t="str">
        <f>"244920200828181548735"</f>
        <v>244920200828181548735</v>
      </c>
      <c r="C434" s="6" t="s">
        <v>5</v>
      </c>
      <c r="D434" s="6" t="str">
        <f>"刘秀欣"</f>
        <v>刘秀欣</v>
      </c>
    </row>
    <row r="435" spans="1:4" ht="19.5" customHeight="1">
      <c r="A435" s="5">
        <v>432</v>
      </c>
      <c r="B435" s="6" t="str">
        <f>"244920200828183452736"</f>
        <v>244920200828183452736</v>
      </c>
      <c r="C435" s="6" t="s">
        <v>5</v>
      </c>
      <c r="D435" s="6" t="str">
        <f>"叶润田"</f>
        <v>叶润田</v>
      </c>
    </row>
    <row r="436" spans="1:4" ht="19.5" customHeight="1">
      <c r="A436" s="5">
        <v>433</v>
      </c>
      <c r="B436" s="6" t="str">
        <f>"244920200828213351739"</f>
        <v>244920200828213351739</v>
      </c>
      <c r="C436" s="6" t="s">
        <v>5</v>
      </c>
      <c r="D436" s="6" t="str">
        <f>"陈凯弟"</f>
        <v>陈凯弟</v>
      </c>
    </row>
    <row r="437" spans="1:4" ht="19.5" customHeight="1">
      <c r="A437" s="5">
        <v>434</v>
      </c>
      <c r="B437" s="6" t="str">
        <f>"244920200828220428740"</f>
        <v>244920200828220428740</v>
      </c>
      <c r="C437" s="6" t="s">
        <v>5</v>
      </c>
      <c r="D437" s="6" t="str">
        <f>"李晓烨"</f>
        <v>李晓烨</v>
      </c>
    </row>
    <row r="438" spans="1:4" ht="19.5" customHeight="1">
      <c r="A438" s="5">
        <v>435</v>
      </c>
      <c r="B438" s="6" t="str">
        <f>"244920200829091519742"</f>
        <v>244920200829091519742</v>
      </c>
      <c r="C438" s="6" t="s">
        <v>5</v>
      </c>
      <c r="D438" s="6" t="str">
        <f>"陈江雨"</f>
        <v>陈江雨</v>
      </c>
    </row>
    <row r="439" spans="1:4" ht="19.5" customHeight="1">
      <c r="A439" s="5">
        <v>436</v>
      </c>
      <c r="B439" s="6" t="str">
        <f>"244920200829100429743"</f>
        <v>244920200829100429743</v>
      </c>
      <c r="C439" s="6" t="s">
        <v>5</v>
      </c>
      <c r="D439" s="6" t="str">
        <f>"林梦"</f>
        <v>林梦</v>
      </c>
    </row>
    <row r="440" spans="1:4" ht="19.5" customHeight="1">
      <c r="A440" s="5">
        <v>437</v>
      </c>
      <c r="B440" s="6" t="str">
        <f>"244920200829100628744"</f>
        <v>244920200829100628744</v>
      </c>
      <c r="C440" s="6" t="s">
        <v>5</v>
      </c>
      <c r="D440" s="6" t="str">
        <f>"翟冰"</f>
        <v>翟冰</v>
      </c>
    </row>
    <row r="441" spans="1:4" ht="19.5" customHeight="1">
      <c r="A441" s="5">
        <v>438</v>
      </c>
      <c r="B441" s="6" t="str">
        <f>"244920200829102055745"</f>
        <v>244920200829102055745</v>
      </c>
      <c r="C441" s="6" t="s">
        <v>5</v>
      </c>
      <c r="D441" s="6" t="str">
        <f>"邓冠宇"</f>
        <v>邓冠宇</v>
      </c>
    </row>
    <row r="442" spans="1:4" ht="19.5" customHeight="1">
      <c r="A442" s="5">
        <v>439</v>
      </c>
      <c r="B442" s="6" t="str">
        <f>"244920200829121942750"</f>
        <v>244920200829121942750</v>
      </c>
      <c r="C442" s="6" t="s">
        <v>5</v>
      </c>
      <c r="D442" s="6" t="str">
        <f>"高洁"</f>
        <v>高洁</v>
      </c>
    </row>
    <row r="443" spans="1:4" ht="19.5" customHeight="1">
      <c r="A443" s="5">
        <v>440</v>
      </c>
      <c r="B443" s="6" t="str">
        <f>"244920200829122518751"</f>
        <v>244920200829122518751</v>
      </c>
      <c r="C443" s="6" t="s">
        <v>5</v>
      </c>
      <c r="D443" s="6" t="str">
        <f>"王硕"</f>
        <v>王硕</v>
      </c>
    </row>
    <row r="444" spans="1:4" ht="19.5" customHeight="1">
      <c r="A444" s="5">
        <v>441</v>
      </c>
      <c r="B444" s="6" t="str">
        <f>"244920200829155943755"</f>
        <v>244920200829155943755</v>
      </c>
      <c r="C444" s="6" t="s">
        <v>5</v>
      </c>
      <c r="D444" s="6" t="str">
        <f>"梁其国"</f>
        <v>梁其国</v>
      </c>
    </row>
    <row r="445" spans="1:4" ht="19.5" customHeight="1">
      <c r="A445" s="5">
        <v>442</v>
      </c>
      <c r="B445" s="6" t="str">
        <f>"244920200829174226757"</f>
        <v>244920200829174226757</v>
      </c>
      <c r="C445" s="6" t="s">
        <v>5</v>
      </c>
      <c r="D445" s="6" t="str">
        <f>"陈娜"</f>
        <v>陈娜</v>
      </c>
    </row>
    <row r="446" spans="1:4" ht="19.5" customHeight="1">
      <c r="A446" s="5">
        <v>443</v>
      </c>
      <c r="B446" s="6" t="str">
        <f>"244920200829181215759"</f>
        <v>244920200829181215759</v>
      </c>
      <c r="C446" s="6" t="s">
        <v>5</v>
      </c>
      <c r="D446" s="6" t="str">
        <f>"王冰"</f>
        <v>王冰</v>
      </c>
    </row>
    <row r="447" spans="1:4" ht="19.5" customHeight="1">
      <c r="A447" s="5">
        <v>444</v>
      </c>
      <c r="B447" s="6" t="str">
        <f>"244920200829181622760"</f>
        <v>244920200829181622760</v>
      </c>
      <c r="C447" s="6" t="s">
        <v>5</v>
      </c>
      <c r="D447" s="6" t="str">
        <f>"莫艺伟"</f>
        <v>莫艺伟</v>
      </c>
    </row>
    <row r="448" spans="1:4" ht="19.5" customHeight="1">
      <c r="A448" s="5">
        <v>445</v>
      </c>
      <c r="B448" s="6" t="str">
        <f>"244920200829191943761"</f>
        <v>244920200829191943761</v>
      </c>
      <c r="C448" s="6" t="s">
        <v>5</v>
      </c>
      <c r="D448" s="6" t="str">
        <f>"宋鹏"</f>
        <v>宋鹏</v>
      </c>
    </row>
    <row r="449" spans="1:4" ht="19.5" customHeight="1">
      <c r="A449" s="5">
        <v>446</v>
      </c>
      <c r="B449" s="6" t="str">
        <f>"244920200829193113762"</f>
        <v>244920200829193113762</v>
      </c>
      <c r="C449" s="6" t="s">
        <v>5</v>
      </c>
      <c r="D449" s="6" t="str">
        <f>"刘伟"</f>
        <v>刘伟</v>
      </c>
    </row>
    <row r="450" spans="1:4" ht="19.5" customHeight="1">
      <c r="A450" s="5">
        <v>447</v>
      </c>
      <c r="B450" s="6" t="str">
        <f>"244920200829200942763"</f>
        <v>244920200829200942763</v>
      </c>
      <c r="C450" s="6" t="s">
        <v>5</v>
      </c>
      <c r="D450" s="6" t="str">
        <f>"罗慧娴"</f>
        <v>罗慧娴</v>
      </c>
    </row>
    <row r="451" spans="1:4" ht="19.5" customHeight="1">
      <c r="A451" s="5">
        <v>448</v>
      </c>
      <c r="B451" s="6" t="str">
        <f>"244920200829215919764"</f>
        <v>244920200829215919764</v>
      </c>
      <c r="C451" s="6" t="s">
        <v>5</v>
      </c>
      <c r="D451" s="6" t="str">
        <f>"符皑滢"</f>
        <v>符皑滢</v>
      </c>
    </row>
    <row r="452" spans="1:4" ht="19.5" customHeight="1">
      <c r="A452" s="5">
        <v>449</v>
      </c>
      <c r="B452" s="6" t="str">
        <f>"244920200829233740767"</f>
        <v>244920200829233740767</v>
      </c>
      <c r="C452" s="6" t="s">
        <v>5</v>
      </c>
      <c r="D452" s="6" t="str">
        <f>"林玉娥"</f>
        <v>林玉娥</v>
      </c>
    </row>
    <row r="453" spans="1:4" ht="19.5" customHeight="1">
      <c r="A453" s="5">
        <v>450</v>
      </c>
      <c r="B453" s="6" t="str">
        <f>"244920200830075328768"</f>
        <v>244920200830075328768</v>
      </c>
      <c r="C453" s="6" t="s">
        <v>5</v>
      </c>
      <c r="D453" s="6" t="str">
        <f>"谢金"</f>
        <v>谢金</v>
      </c>
    </row>
    <row r="454" spans="1:4" ht="19.5" customHeight="1">
      <c r="A454" s="5">
        <v>451</v>
      </c>
      <c r="B454" s="6" t="str">
        <f>"244920200830082623769"</f>
        <v>244920200830082623769</v>
      </c>
      <c r="C454" s="6" t="s">
        <v>5</v>
      </c>
      <c r="D454" s="6" t="str">
        <f>"莫柏"</f>
        <v>莫柏</v>
      </c>
    </row>
    <row r="455" spans="1:4" ht="19.5" customHeight="1">
      <c r="A455" s="5">
        <v>452</v>
      </c>
      <c r="B455" s="6" t="str">
        <f>"244920200830155416774"</f>
        <v>244920200830155416774</v>
      </c>
      <c r="C455" s="6" t="s">
        <v>5</v>
      </c>
      <c r="D455" s="6" t="str">
        <f>"沈牧雅"</f>
        <v>沈牧雅</v>
      </c>
    </row>
    <row r="456" spans="1:4" ht="19.5" customHeight="1">
      <c r="A456" s="5">
        <v>453</v>
      </c>
      <c r="B456" s="6" t="str">
        <f>"244920200830163432775"</f>
        <v>244920200830163432775</v>
      </c>
      <c r="C456" s="6" t="s">
        <v>5</v>
      </c>
      <c r="D456" s="6" t="str">
        <f>"徐丽"</f>
        <v>徐丽</v>
      </c>
    </row>
    <row r="457" spans="1:4" ht="19.5" customHeight="1">
      <c r="A457" s="5">
        <v>454</v>
      </c>
      <c r="B457" s="6" t="str">
        <f>"244920200830163532776"</f>
        <v>244920200830163532776</v>
      </c>
      <c r="C457" s="6" t="s">
        <v>5</v>
      </c>
      <c r="D457" s="6" t="str">
        <f>"张美林"</f>
        <v>张美林</v>
      </c>
    </row>
    <row r="458" spans="1:4" ht="19.5" customHeight="1">
      <c r="A458" s="5">
        <v>455</v>
      </c>
      <c r="B458" s="6" t="str">
        <f>"244920200830164948777"</f>
        <v>244920200830164948777</v>
      </c>
      <c r="C458" s="6" t="s">
        <v>5</v>
      </c>
      <c r="D458" s="6" t="str">
        <f>"宋虹摇"</f>
        <v>宋虹摇</v>
      </c>
    </row>
    <row r="459" spans="1:4" ht="19.5" customHeight="1">
      <c r="A459" s="5">
        <v>456</v>
      </c>
      <c r="B459" s="6" t="str">
        <f>"244920200830181947778"</f>
        <v>244920200830181947778</v>
      </c>
      <c r="C459" s="6" t="s">
        <v>5</v>
      </c>
      <c r="D459" s="6" t="str">
        <f>"吴捷"</f>
        <v>吴捷</v>
      </c>
    </row>
    <row r="460" spans="1:4" ht="19.5" customHeight="1">
      <c r="A460" s="5">
        <v>457</v>
      </c>
      <c r="B460" s="6" t="str">
        <f>"244920200830184545779"</f>
        <v>244920200830184545779</v>
      </c>
      <c r="C460" s="6" t="s">
        <v>5</v>
      </c>
      <c r="D460" s="6" t="str">
        <f>"李靖雅"</f>
        <v>李靖雅</v>
      </c>
    </row>
    <row r="461" spans="1:4" ht="19.5" customHeight="1">
      <c r="A461" s="5">
        <v>458</v>
      </c>
      <c r="B461" s="6" t="str">
        <f>"244920200830195238780"</f>
        <v>244920200830195238780</v>
      </c>
      <c r="C461" s="6" t="s">
        <v>5</v>
      </c>
      <c r="D461" s="6" t="str">
        <f>"孙贻洁"</f>
        <v>孙贻洁</v>
      </c>
    </row>
    <row r="462" spans="1:4" ht="19.5" customHeight="1">
      <c r="A462" s="5">
        <v>459</v>
      </c>
      <c r="B462" s="6" t="str">
        <f>"244920200830201834781"</f>
        <v>244920200830201834781</v>
      </c>
      <c r="C462" s="6" t="s">
        <v>5</v>
      </c>
      <c r="D462" s="6" t="str">
        <f>"肖童"</f>
        <v>肖童</v>
      </c>
    </row>
    <row r="463" spans="1:4" ht="19.5" customHeight="1">
      <c r="A463" s="5">
        <v>460</v>
      </c>
      <c r="B463" s="6" t="str">
        <f>"244920200830205113782"</f>
        <v>244920200830205113782</v>
      </c>
      <c r="C463" s="6" t="s">
        <v>5</v>
      </c>
      <c r="D463" s="6" t="str">
        <f>"黄蕴蕊"</f>
        <v>黄蕴蕊</v>
      </c>
    </row>
    <row r="464" spans="1:4" ht="19.5" customHeight="1">
      <c r="A464" s="5">
        <v>461</v>
      </c>
      <c r="B464" s="6" t="str">
        <f>"244920200830205911783"</f>
        <v>244920200830205911783</v>
      </c>
      <c r="C464" s="6" t="s">
        <v>5</v>
      </c>
      <c r="D464" s="6" t="str">
        <f>"易前宁"</f>
        <v>易前宁</v>
      </c>
    </row>
    <row r="465" spans="1:4" ht="19.5" customHeight="1">
      <c r="A465" s="5">
        <v>462</v>
      </c>
      <c r="B465" s="6" t="str">
        <f>"244920200830214228786"</f>
        <v>244920200830214228786</v>
      </c>
      <c r="C465" s="6" t="s">
        <v>5</v>
      </c>
      <c r="D465" s="6" t="str">
        <f>"杨思思"</f>
        <v>杨思思</v>
      </c>
    </row>
    <row r="466" spans="1:4" ht="19.5" customHeight="1">
      <c r="A466" s="5">
        <v>463</v>
      </c>
      <c r="B466" s="6" t="str">
        <f>"244920200830223551787"</f>
        <v>244920200830223551787</v>
      </c>
      <c r="C466" s="6" t="s">
        <v>5</v>
      </c>
      <c r="D466" s="6" t="str">
        <f>"符冠花"</f>
        <v>符冠花</v>
      </c>
    </row>
    <row r="467" spans="1:4" ht="19.5" customHeight="1">
      <c r="A467" s="5">
        <v>464</v>
      </c>
      <c r="B467" s="6" t="str">
        <f>"244920200830230157788"</f>
        <v>244920200830230157788</v>
      </c>
      <c r="C467" s="6" t="s">
        <v>5</v>
      </c>
      <c r="D467" s="6" t="str">
        <f>"蔡瑜"</f>
        <v>蔡瑜</v>
      </c>
    </row>
    <row r="468" spans="1:4" ht="19.5" customHeight="1">
      <c r="A468" s="5">
        <v>465</v>
      </c>
      <c r="B468" s="6" t="str">
        <f>"244920200830230556789"</f>
        <v>244920200830230556789</v>
      </c>
      <c r="C468" s="6" t="s">
        <v>5</v>
      </c>
      <c r="D468" s="6" t="str">
        <f>"魏晶"</f>
        <v>魏晶</v>
      </c>
    </row>
    <row r="469" spans="1:4" ht="19.5" customHeight="1">
      <c r="A469" s="5">
        <v>466</v>
      </c>
      <c r="B469" s="6" t="str">
        <f>"244920200831005724790"</f>
        <v>244920200831005724790</v>
      </c>
      <c r="C469" s="6" t="s">
        <v>5</v>
      </c>
      <c r="D469" s="6" t="str">
        <f>"郭海阳"</f>
        <v>郭海阳</v>
      </c>
    </row>
    <row r="470" spans="1:4" ht="19.5" customHeight="1">
      <c r="A470" s="5">
        <v>467</v>
      </c>
      <c r="B470" s="6" t="str">
        <f>"244920200831080431792"</f>
        <v>244920200831080431792</v>
      </c>
      <c r="C470" s="6" t="s">
        <v>5</v>
      </c>
      <c r="D470" s="6" t="str">
        <f>"罗丽珍"</f>
        <v>罗丽珍</v>
      </c>
    </row>
    <row r="471" spans="1:4" ht="19.5" customHeight="1">
      <c r="A471" s="5">
        <v>468</v>
      </c>
      <c r="B471" s="6" t="str">
        <f>"244920200831085032793"</f>
        <v>244920200831085032793</v>
      </c>
      <c r="C471" s="6" t="s">
        <v>5</v>
      </c>
      <c r="D471" s="6" t="str">
        <f>"张晨昱"</f>
        <v>张晨昱</v>
      </c>
    </row>
    <row r="472" spans="1:4" ht="19.5" customHeight="1">
      <c r="A472" s="5">
        <v>469</v>
      </c>
      <c r="B472" s="6" t="str">
        <f>"244920200831090529794"</f>
        <v>244920200831090529794</v>
      </c>
      <c r="C472" s="6" t="s">
        <v>5</v>
      </c>
      <c r="D472" s="6" t="str">
        <f>"邱玉玲"</f>
        <v>邱玉玲</v>
      </c>
    </row>
    <row r="473" spans="1:4" ht="19.5" customHeight="1">
      <c r="A473" s="5">
        <v>470</v>
      </c>
      <c r="B473" s="6" t="str">
        <f>"244920200831090945795"</f>
        <v>244920200831090945795</v>
      </c>
      <c r="C473" s="6" t="s">
        <v>5</v>
      </c>
      <c r="D473" s="6" t="str">
        <f>"宋子阳"</f>
        <v>宋子阳</v>
      </c>
    </row>
    <row r="474" spans="1:4" ht="19.5" customHeight="1">
      <c r="A474" s="5">
        <v>471</v>
      </c>
      <c r="B474" s="6" t="str">
        <f>"244920200831104856798"</f>
        <v>244920200831104856798</v>
      </c>
      <c r="C474" s="6" t="s">
        <v>5</v>
      </c>
      <c r="D474" s="6" t="str">
        <f>"荣荣"</f>
        <v>荣荣</v>
      </c>
    </row>
    <row r="475" spans="1:4" ht="19.5" customHeight="1">
      <c r="A475" s="5">
        <v>472</v>
      </c>
      <c r="B475" s="6" t="str">
        <f>"244920200831111603799"</f>
        <v>244920200831111603799</v>
      </c>
      <c r="C475" s="6" t="s">
        <v>5</v>
      </c>
      <c r="D475" s="6" t="str">
        <f>"李博"</f>
        <v>李博</v>
      </c>
    </row>
    <row r="476" spans="1:4" ht="19.5" customHeight="1">
      <c r="A476" s="5">
        <v>473</v>
      </c>
      <c r="B476" s="6" t="str">
        <f>"244920200831121355800"</f>
        <v>244920200831121355800</v>
      </c>
      <c r="C476" s="6" t="s">
        <v>5</v>
      </c>
      <c r="D476" s="6" t="str">
        <f>"曾天晓"</f>
        <v>曾天晓</v>
      </c>
    </row>
    <row r="477" spans="1:4" ht="19.5" customHeight="1">
      <c r="A477" s="5">
        <v>474</v>
      </c>
      <c r="B477" s="6" t="str">
        <f>"244920200831134231801"</f>
        <v>244920200831134231801</v>
      </c>
      <c r="C477" s="6" t="s">
        <v>5</v>
      </c>
      <c r="D477" s="6" t="str">
        <f>"万芳园"</f>
        <v>万芳园</v>
      </c>
    </row>
    <row r="478" spans="1:4" ht="19.5" customHeight="1">
      <c r="A478" s="5">
        <v>475</v>
      </c>
      <c r="B478" s="6" t="str">
        <f>"244920200831141724802"</f>
        <v>244920200831141724802</v>
      </c>
      <c r="C478" s="6" t="s">
        <v>5</v>
      </c>
      <c r="D478" s="6" t="str">
        <f>"雷加亮"</f>
        <v>雷加亮</v>
      </c>
    </row>
    <row r="479" spans="1:4" ht="19.5" customHeight="1">
      <c r="A479" s="5">
        <v>476</v>
      </c>
      <c r="B479" s="6" t="str">
        <f>"244920200831151216804"</f>
        <v>244920200831151216804</v>
      </c>
      <c r="C479" s="6" t="s">
        <v>5</v>
      </c>
      <c r="D479" s="6" t="str">
        <f>"徐蒙蒙"</f>
        <v>徐蒙蒙</v>
      </c>
    </row>
    <row r="480" spans="1:4" ht="19.5" customHeight="1">
      <c r="A480" s="5">
        <v>477</v>
      </c>
      <c r="B480" s="6" t="str">
        <f>"244920200831151452805"</f>
        <v>244920200831151452805</v>
      </c>
      <c r="C480" s="6" t="s">
        <v>5</v>
      </c>
      <c r="D480" s="6" t="str">
        <f>"甄云楠"</f>
        <v>甄云楠</v>
      </c>
    </row>
    <row r="481" spans="1:4" ht="19.5" customHeight="1">
      <c r="A481" s="5">
        <v>478</v>
      </c>
      <c r="B481" s="6" t="str">
        <f>"244920200831151906806"</f>
        <v>244920200831151906806</v>
      </c>
      <c r="C481" s="6" t="s">
        <v>5</v>
      </c>
      <c r="D481" s="6" t="str">
        <f>"张子爱"</f>
        <v>张子爱</v>
      </c>
    </row>
    <row r="482" spans="1:4" ht="19.5" customHeight="1">
      <c r="A482" s="5">
        <v>479</v>
      </c>
      <c r="B482" s="6" t="str">
        <f>"244920200831153446808"</f>
        <v>244920200831153446808</v>
      </c>
      <c r="C482" s="6" t="s">
        <v>5</v>
      </c>
      <c r="D482" s="6" t="str">
        <f>"黎维丽"</f>
        <v>黎维丽</v>
      </c>
    </row>
    <row r="483" spans="1:4" ht="19.5" customHeight="1">
      <c r="A483" s="5">
        <v>480</v>
      </c>
      <c r="B483" s="6" t="str">
        <f>"244920200831154307809"</f>
        <v>244920200831154307809</v>
      </c>
      <c r="C483" s="6" t="s">
        <v>5</v>
      </c>
      <c r="D483" s="6" t="str">
        <f>"孔策"</f>
        <v>孔策</v>
      </c>
    </row>
    <row r="484" spans="1:4" ht="19.5" customHeight="1">
      <c r="A484" s="5">
        <v>481</v>
      </c>
      <c r="B484" s="6" t="str">
        <f>"244920200831155814811"</f>
        <v>244920200831155814811</v>
      </c>
      <c r="C484" s="6" t="s">
        <v>5</v>
      </c>
      <c r="D484" s="6" t="str">
        <f>"冯悉尼"</f>
        <v>冯悉尼</v>
      </c>
    </row>
    <row r="485" spans="1:4" ht="19.5" customHeight="1">
      <c r="A485" s="5">
        <v>482</v>
      </c>
      <c r="B485" s="6" t="str">
        <f>"244920200831162639812"</f>
        <v>244920200831162639812</v>
      </c>
      <c r="C485" s="6" t="s">
        <v>5</v>
      </c>
      <c r="D485" s="6" t="str">
        <f>"吴昊"</f>
        <v>吴昊</v>
      </c>
    </row>
    <row r="486" spans="1:4" ht="19.5" customHeight="1">
      <c r="A486" s="5">
        <v>483</v>
      </c>
      <c r="B486" s="6" t="str">
        <f>"244920200831164939813"</f>
        <v>244920200831164939813</v>
      </c>
      <c r="C486" s="6" t="s">
        <v>5</v>
      </c>
      <c r="D486" s="6" t="str">
        <f>"陈周"</f>
        <v>陈周</v>
      </c>
    </row>
    <row r="487" spans="1:4" ht="19.5" customHeight="1">
      <c r="A487" s="5">
        <v>484</v>
      </c>
      <c r="B487" s="6" t="str">
        <f>"244920200831171220814"</f>
        <v>244920200831171220814</v>
      </c>
      <c r="C487" s="6" t="s">
        <v>5</v>
      </c>
      <c r="D487" s="6" t="str">
        <f>"侯月"</f>
        <v>侯月</v>
      </c>
    </row>
    <row r="488" spans="1:4" ht="19.5" customHeight="1">
      <c r="A488" s="5">
        <v>485</v>
      </c>
      <c r="B488" s="6" t="str">
        <f>"244920200831180114817"</f>
        <v>244920200831180114817</v>
      </c>
      <c r="C488" s="6" t="s">
        <v>5</v>
      </c>
      <c r="D488" s="6" t="str">
        <f>"张春雨"</f>
        <v>张春雨</v>
      </c>
    </row>
    <row r="489" spans="1:4" ht="19.5" customHeight="1">
      <c r="A489" s="5">
        <v>486</v>
      </c>
      <c r="B489" s="6" t="str">
        <f>"244920200831182459818"</f>
        <v>244920200831182459818</v>
      </c>
      <c r="C489" s="6" t="s">
        <v>5</v>
      </c>
      <c r="D489" s="6" t="str">
        <f>"王振强"</f>
        <v>王振强</v>
      </c>
    </row>
    <row r="490" spans="1:4" ht="19.5" customHeight="1">
      <c r="A490" s="5">
        <v>487</v>
      </c>
      <c r="B490" s="6" t="str">
        <f>"244920200831193126822"</f>
        <v>244920200831193126822</v>
      </c>
      <c r="C490" s="6" t="s">
        <v>5</v>
      </c>
      <c r="D490" s="6" t="str">
        <f>"杜海珍"</f>
        <v>杜海珍</v>
      </c>
    </row>
    <row r="491" spans="1:4" ht="19.5" customHeight="1">
      <c r="A491" s="5">
        <v>488</v>
      </c>
      <c r="B491" s="6" t="str">
        <f>"244920200831202439824"</f>
        <v>244920200831202439824</v>
      </c>
      <c r="C491" s="6" t="s">
        <v>5</v>
      </c>
      <c r="D491" s="6" t="str">
        <f>"王精"</f>
        <v>王精</v>
      </c>
    </row>
    <row r="492" spans="1:4" ht="19.5" customHeight="1">
      <c r="A492" s="5">
        <v>489</v>
      </c>
      <c r="B492" s="6" t="str">
        <f>"244920200831212454826"</f>
        <v>244920200831212454826</v>
      </c>
      <c r="C492" s="6" t="s">
        <v>5</v>
      </c>
      <c r="D492" s="6" t="str">
        <f>"陈若婷"</f>
        <v>陈若婷</v>
      </c>
    </row>
    <row r="493" spans="1:4" ht="19.5" customHeight="1">
      <c r="A493" s="5">
        <v>490</v>
      </c>
      <c r="B493" s="6" t="str">
        <f>"244920200831213935828"</f>
        <v>244920200831213935828</v>
      </c>
      <c r="C493" s="6" t="s">
        <v>5</v>
      </c>
      <c r="D493" s="6" t="str">
        <f>"云晓"</f>
        <v>云晓</v>
      </c>
    </row>
    <row r="494" spans="1:4" ht="19.5" customHeight="1">
      <c r="A494" s="5">
        <v>491</v>
      </c>
      <c r="B494" s="6" t="str">
        <f>"244920200831214032829"</f>
        <v>244920200831214032829</v>
      </c>
      <c r="C494" s="6" t="s">
        <v>5</v>
      </c>
      <c r="D494" s="6" t="str">
        <f>"姜宇轩"</f>
        <v>姜宇轩</v>
      </c>
    </row>
    <row r="495" spans="1:4" ht="19.5" customHeight="1">
      <c r="A495" s="5">
        <v>492</v>
      </c>
      <c r="B495" s="6" t="str">
        <f>"244920200831223742830"</f>
        <v>244920200831223742830</v>
      </c>
      <c r="C495" s="6" t="s">
        <v>5</v>
      </c>
      <c r="D495" s="6" t="str">
        <f>"杨胜云"</f>
        <v>杨胜云</v>
      </c>
    </row>
    <row r="496" spans="1:4" ht="19.5" customHeight="1">
      <c r="A496" s="5">
        <v>493</v>
      </c>
      <c r="B496" s="6" t="str">
        <f>"244920200831223819831"</f>
        <v>244920200831223819831</v>
      </c>
      <c r="C496" s="6" t="s">
        <v>5</v>
      </c>
      <c r="D496" s="6" t="str">
        <f>"邓昌哲"</f>
        <v>邓昌哲</v>
      </c>
    </row>
    <row r="497" spans="1:4" ht="19.5" customHeight="1">
      <c r="A497" s="5">
        <v>494</v>
      </c>
      <c r="B497" s="6" t="str">
        <f>"244920200831224259832"</f>
        <v>244920200831224259832</v>
      </c>
      <c r="C497" s="6" t="s">
        <v>5</v>
      </c>
      <c r="D497" s="6" t="str">
        <f>"李思嘉"</f>
        <v>李思嘉</v>
      </c>
    </row>
    <row r="498" spans="1:4" ht="19.5" customHeight="1">
      <c r="A498" s="5">
        <v>495</v>
      </c>
      <c r="B498" s="6" t="str">
        <f>"244920200901011911837"</f>
        <v>244920200901011911837</v>
      </c>
      <c r="C498" s="6" t="s">
        <v>5</v>
      </c>
      <c r="D498" s="6" t="str">
        <f>"虞超越"</f>
        <v>虞超越</v>
      </c>
    </row>
    <row r="499" spans="1:4" ht="19.5" customHeight="1">
      <c r="A499" s="5">
        <v>496</v>
      </c>
      <c r="B499" s="6" t="str">
        <f>"244920200901090751839"</f>
        <v>244920200901090751839</v>
      </c>
      <c r="C499" s="6" t="s">
        <v>5</v>
      </c>
      <c r="D499" s="6" t="str">
        <f>"苏格"</f>
        <v>苏格</v>
      </c>
    </row>
    <row r="500" spans="1:4" ht="19.5" customHeight="1">
      <c r="A500" s="5">
        <v>497</v>
      </c>
      <c r="B500" s="6" t="str">
        <f>"244920200901094103842"</f>
        <v>244920200901094103842</v>
      </c>
      <c r="C500" s="6" t="s">
        <v>5</v>
      </c>
      <c r="D500" s="6" t="str">
        <f>"杜坤伦"</f>
        <v>杜坤伦</v>
      </c>
    </row>
    <row r="501" spans="1:4" ht="19.5" customHeight="1">
      <c r="A501" s="5">
        <v>498</v>
      </c>
      <c r="B501" s="6" t="str">
        <f>"244920200901101815843"</f>
        <v>244920200901101815843</v>
      </c>
      <c r="C501" s="6" t="s">
        <v>5</v>
      </c>
      <c r="D501" s="6" t="str">
        <f>"曾颖"</f>
        <v>曾颖</v>
      </c>
    </row>
    <row r="502" spans="1:4" ht="19.5" customHeight="1">
      <c r="A502" s="5">
        <v>499</v>
      </c>
      <c r="B502" s="6" t="str">
        <f>"244920200901113108846"</f>
        <v>244920200901113108846</v>
      </c>
      <c r="C502" s="6" t="s">
        <v>5</v>
      </c>
      <c r="D502" s="6" t="str">
        <f>"杨珺"</f>
        <v>杨珺</v>
      </c>
    </row>
    <row r="503" spans="1:4" ht="19.5" customHeight="1">
      <c r="A503" s="5">
        <v>500</v>
      </c>
      <c r="B503" s="6" t="str">
        <f>"244920200901113513847"</f>
        <v>244920200901113513847</v>
      </c>
      <c r="C503" s="6" t="s">
        <v>5</v>
      </c>
      <c r="D503" s="6" t="str">
        <f>"丁悦花"</f>
        <v>丁悦花</v>
      </c>
    </row>
    <row r="504" spans="1:4" ht="19.5" customHeight="1">
      <c r="A504" s="5">
        <v>501</v>
      </c>
      <c r="B504" s="6" t="str">
        <f>"244920200901154013856"</f>
        <v>244920200901154013856</v>
      </c>
      <c r="C504" s="6" t="s">
        <v>5</v>
      </c>
      <c r="D504" s="6" t="str">
        <f>"张静"</f>
        <v>张静</v>
      </c>
    </row>
    <row r="505" spans="1:4" ht="19.5" customHeight="1">
      <c r="A505" s="5">
        <v>502</v>
      </c>
      <c r="B505" s="6" t="str">
        <f>"244920200901172002858"</f>
        <v>244920200901172002858</v>
      </c>
      <c r="C505" s="6" t="s">
        <v>5</v>
      </c>
      <c r="D505" s="6" t="str">
        <f>"李乐"</f>
        <v>李乐</v>
      </c>
    </row>
    <row r="506" spans="1:4" ht="19.5" customHeight="1">
      <c r="A506" s="5">
        <v>503</v>
      </c>
      <c r="B506" s="6" t="str">
        <f>"244920200901173537859"</f>
        <v>244920200901173537859</v>
      </c>
      <c r="C506" s="6" t="s">
        <v>5</v>
      </c>
      <c r="D506" s="6" t="str">
        <f>"刘兰新"</f>
        <v>刘兰新</v>
      </c>
    </row>
    <row r="507" spans="1:4" ht="19.5" customHeight="1">
      <c r="A507" s="5">
        <v>504</v>
      </c>
      <c r="B507" s="6" t="str">
        <f>"244920200901175652861"</f>
        <v>244920200901175652861</v>
      </c>
      <c r="C507" s="6" t="s">
        <v>5</v>
      </c>
      <c r="D507" s="6" t="str">
        <f>"侯锦"</f>
        <v>侯锦</v>
      </c>
    </row>
    <row r="508" spans="1:4" ht="19.5" customHeight="1">
      <c r="A508" s="5">
        <v>505</v>
      </c>
      <c r="B508" s="6" t="str">
        <f>"244920200901190811862"</f>
        <v>244920200901190811862</v>
      </c>
      <c r="C508" s="6" t="s">
        <v>5</v>
      </c>
      <c r="D508" s="6" t="str">
        <f>"陈英敏"</f>
        <v>陈英敏</v>
      </c>
    </row>
    <row r="509" spans="1:4" ht="19.5" customHeight="1">
      <c r="A509" s="5">
        <v>506</v>
      </c>
      <c r="B509" s="6" t="str">
        <f>"244920200901192333863"</f>
        <v>244920200901192333863</v>
      </c>
      <c r="C509" s="6" t="s">
        <v>5</v>
      </c>
      <c r="D509" s="6" t="str">
        <f>"李睿颉"</f>
        <v>李睿颉</v>
      </c>
    </row>
    <row r="510" spans="1:4" ht="19.5" customHeight="1">
      <c r="A510" s="5">
        <v>507</v>
      </c>
      <c r="B510" s="6" t="str">
        <f>"244920200901201141865"</f>
        <v>244920200901201141865</v>
      </c>
      <c r="C510" s="6" t="s">
        <v>5</v>
      </c>
      <c r="D510" s="6" t="str">
        <f>"邢丽婷"</f>
        <v>邢丽婷</v>
      </c>
    </row>
    <row r="511" spans="1:4" ht="19.5" customHeight="1">
      <c r="A511" s="5">
        <v>508</v>
      </c>
      <c r="B511" s="6" t="str">
        <f>"244920200901222932868"</f>
        <v>244920200901222932868</v>
      </c>
      <c r="C511" s="6" t="s">
        <v>5</v>
      </c>
      <c r="D511" s="6" t="str">
        <f>"张晨鸽"</f>
        <v>张晨鸽</v>
      </c>
    </row>
    <row r="512" spans="1:4" ht="19.5" customHeight="1">
      <c r="A512" s="5">
        <v>509</v>
      </c>
      <c r="B512" s="6" t="str">
        <f>"244920200901223550869"</f>
        <v>244920200901223550869</v>
      </c>
      <c r="C512" s="6" t="s">
        <v>5</v>
      </c>
      <c r="D512" s="6" t="str">
        <f>"孟江韵"</f>
        <v>孟江韵</v>
      </c>
    </row>
    <row r="513" spans="1:4" ht="19.5" customHeight="1">
      <c r="A513" s="5">
        <v>510</v>
      </c>
      <c r="B513" s="6" t="str">
        <f>"244920200901232618871"</f>
        <v>244920200901232618871</v>
      </c>
      <c r="C513" s="6" t="s">
        <v>5</v>
      </c>
      <c r="D513" s="6" t="str">
        <f>"张弨"</f>
        <v>张弨</v>
      </c>
    </row>
    <row r="514" spans="1:4" ht="19.5" customHeight="1">
      <c r="A514" s="5">
        <v>511</v>
      </c>
      <c r="B514" s="6" t="str">
        <f>"244920200901233156872"</f>
        <v>244920200901233156872</v>
      </c>
      <c r="C514" s="6" t="s">
        <v>5</v>
      </c>
      <c r="D514" s="6" t="str">
        <f>"李婕"</f>
        <v>李婕</v>
      </c>
    </row>
    <row r="515" spans="1:4" ht="19.5" customHeight="1">
      <c r="A515" s="5">
        <v>512</v>
      </c>
      <c r="B515" s="6" t="str">
        <f>"244920200902074637873"</f>
        <v>244920200902074637873</v>
      </c>
      <c r="C515" s="6" t="s">
        <v>5</v>
      </c>
      <c r="D515" s="6" t="str">
        <f>"符宜彦"</f>
        <v>符宜彦</v>
      </c>
    </row>
    <row r="516" spans="1:4" ht="19.5" customHeight="1">
      <c r="A516" s="5">
        <v>513</v>
      </c>
      <c r="B516" s="6" t="str">
        <f>"244920200902083035874"</f>
        <v>244920200902083035874</v>
      </c>
      <c r="C516" s="6" t="s">
        <v>5</v>
      </c>
      <c r="D516" s="6" t="str">
        <f>"李济言"</f>
        <v>李济言</v>
      </c>
    </row>
    <row r="517" spans="1:4" ht="19.5" customHeight="1">
      <c r="A517" s="5">
        <v>514</v>
      </c>
      <c r="B517" s="6" t="str">
        <f>"244920200902090037875"</f>
        <v>244920200902090037875</v>
      </c>
      <c r="C517" s="6" t="s">
        <v>5</v>
      </c>
      <c r="D517" s="6" t="str">
        <f>"云莉芬"</f>
        <v>云莉芬</v>
      </c>
    </row>
    <row r="518" spans="1:4" ht="19.5" customHeight="1">
      <c r="A518" s="5">
        <v>515</v>
      </c>
      <c r="B518" s="6" t="str">
        <f>"244920200902102551880"</f>
        <v>244920200902102551880</v>
      </c>
      <c r="C518" s="6" t="s">
        <v>5</v>
      </c>
      <c r="D518" s="6" t="str">
        <f>"黄小玮"</f>
        <v>黄小玮</v>
      </c>
    </row>
    <row r="519" spans="1:4" ht="19.5" customHeight="1">
      <c r="A519" s="5">
        <v>516</v>
      </c>
      <c r="B519" s="6" t="str">
        <f>"244920200902110949882"</f>
        <v>244920200902110949882</v>
      </c>
      <c r="C519" s="6" t="s">
        <v>5</v>
      </c>
      <c r="D519" s="6" t="str">
        <f>"王玲婷"</f>
        <v>王玲婷</v>
      </c>
    </row>
    <row r="520" spans="1:4" ht="19.5" customHeight="1">
      <c r="A520" s="5">
        <v>517</v>
      </c>
      <c r="B520" s="6" t="str">
        <f>"244920200902111722883"</f>
        <v>244920200902111722883</v>
      </c>
      <c r="C520" s="6" t="s">
        <v>5</v>
      </c>
      <c r="D520" s="6" t="str">
        <f>"冯小玉"</f>
        <v>冯小玉</v>
      </c>
    </row>
    <row r="521" spans="1:4" ht="19.5" customHeight="1">
      <c r="A521" s="5">
        <v>518</v>
      </c>
      <c r="B521" s="6" t="str">
        <f>"244920200902120654885"</f>
        <v>244920200902120654885</v>
      </c>
      <c r="C521" s="6" t="s">
        <v>5</v>
      </c>
      <c r="D521" s="6" t="str">
        <f>"叶发连"</f>
        <v>叶发连</v>
      </c>
    </row>
    <row r="522" spans="1:4" ht="19.5" customHeight="1">
      <c r="A522" s="5">
        <v>519</v>
      </c>
      <c r="B522" s="6" t="str">
        <f>"244920200902121222886"</f>
        <v>244920200902121222886</v>
      </c>
      <c r="C522" s="6" t="s">
        <v>5</v>
      </c>
      <c r="D522" s="6" t="str">
        <f>"杨济瑄"</f>
        <v>杨济瑄</v>
      </c>
    </row>
    <row r="523" spans="1:4" ht="19.5" customHeight="1">
      <c r="A523" s="5">
        <v>520</v>
      </c>
      <c r="B523" s="6" t="str">
        <f>"244920200902160245896"</f>
        <v>244920200902160245896</v>
      </c>
      <c r="C523" s="6" t="s">
        <v>5</v>
      </c>
      <c r="D523" s="6" t="str">
        <f>"陈泰苑"</f>
        <v>陈泰苑</v>
      </c>
    </row>
    <row r="524" spans="1:4" ht="19.5" customHeight="1">
      <c r="A524" s="5">
        <v>521</v>
      </c>
      <c r="B524" s="6" t="str">
        <f>"244920200902170032898"</f>
        <v>244920200902170032898</v>
      </c>
      <c r="C524" s="6" t="s">
        <v>5</v>
      </c>
      <c r="D524" s="6" t="str">
        <f>"曾其静"</f>
        <v>曾其静</v>
      </c>
    </row>
    <row r="525" spans="1:4" ht="19.5" customHeight="1">
      <c r="A525" s="5">
        <v>522</v>
      </c>
      <c r="B525" s="6" t="str">
        <f>"244920200902171303899"</f>
        <v>244920200902171303899</v>
      </c>
      <c r="C525" s="6" t="s">
        <v>5</v>
      </c>
      <c r="D525" s="6" t="str">
        <f>"王秋颖"</f>
        <v>王秋颖</v>
      </c>
    </row>
    <row r="526" spans="1:4" ht="19.5" customHeight="1">
      <c r="A526" s="5">
        <v>523</v>
      </c>
      <c r="B526" s="6" t="str">
        <f>"244920200902174318901"</f>
        <v>244920200902174318901</v>
      </c>
      <c r="C526" s="6" t="s">
        <v>5</v>
      </c>
      <c r="D526" s="6" t="str">
        <f>"吕欣欣"</f>
        <v>吕欣欣</v>
      </c>
    </row>
    <row r="527" spans="1:4" ht="19.5" customHeight="1">
      <c r="A527" s="5">
        <v>524</v>
      </c>
      <c r="B527" s="6" t="str">
        <f>"244920200902182652903"</f>
        <v>244920200902182652903</v>
      </c>
      <c r="C527" s="6" t="s">
        <v>5</v>
      </c>
      <c r="D527" s="6" t="str">
        <f>"吕精妹"</f>
        <v>吕精妹</v>
      </c>
    </row>
    <row r="528" spans="1:4" ht="19.5" customHeight="1">
      <c r="A528" s="5">
        <v>525</v>
      </c>
      <c r="B528" s="6" t="str">
        <f>"244920200902184345904"</f>
        <v>244920200902184345904</v>
      </c>
      <c r="C528" s="6" t="s">
        <v>5</v>
      </c>
      <c r="D528" s="6" t="str">
        <f>"梁峻玮"</f>
        <v>梁峻玮</v>
      </c>
    </row>
    <row r="529" spans="1:4" ht="19.5" customHeight="1">
      <c r="A529" s="5">
        <v>526</v>
      </c>
      <c r="B529" s="6" t="str">
        <f>"244920200902184554905"</f>
        <v>244920200902184554905</v>
      </c>
      <c r="C529" s="6" t="s">
        <v>5</v>
      </c>
      <c r="D529" s="6" t="str">
        <f>"许毅梁"</f>
        <v>许毅梁</v>
      </c>
    </row>
    <row r="530" spans="1:4" ht="19.5" customHeight="1">
      <c r="A530" s="5">
        <v>527</v>
      </c>
      <c r="B530" s="6" t="str">
        <f>"244920200902184846906"</f>
        <v>244920200902184846906</v>
      </c>
      <c r="C530" s="6" t="s">
        <v>5</v>
      </c>
      <c r="D530" s="6" t="str">
        <f>"王昱雯"</f>
        <v>王昱雯</v>
      </c>
    </row>
    <row r="531" spans="1:4" ht="19.5" customHeight="1">
      <c r="A531" s="5">
        <v>528</v>
      </c>
      <c r="B531" s="6" t="str">
        <f>"244920200902193453907"</f>
        <v>244920200902193453907</v>
      </c>
      <c r="C531" s="6" t="s">
        <v>5</v>
      </c>
      <c r="D531" s="6" t="str">
        <f>"张丽佳"</f>
        <v>张丽佳</v>
      </c>
    </row>
    <row r="532" spans="1:4" ht="19.5" customHeight="1">
      <c r="A532" s="5">
        <v>529</v>
      </c>
      <c r="B532" s="6" t="str">
        <f>"244920200902221750910"</f>
        <v>244920200902221750910</v>
      </c>
      <c r="C532" s="6" t="s">
        <v>5</v>
      </c>
      <c r="D532" s="6" t="str">
        <f>"周映江"</f>
        <v>周映江</v>
      </c>
    </row>
    <row r="533" spans="1:4" ht="19.5" customHeight="1">
      <c r="A533" s="5">
        <v>530</v>
      </c>
      <c r="B533" s="6" t="str">
        <f>"244920200902224751911"</f>
        <v>244920200902224751911</v>
      </c>
      <c r="C533" s="6" t="s">
        <v>5</v>
      </c>
      <c r="D533" s="6" t="str">
        <f>"王玲玲"</f>
        <v>王玲玲</v>
      </c>
    </row>
    <row r="534" spans="1:4" ht="19.5" customHeight="1">
      <c r="A534" s="5">
        <v>531</v>
      </c>
      <c r="B534" s="6" t="str">
        <f>"244920200903012852913"</f>
        <v>244920200903012852913</v>
      </c>
      <c r="C534" s="6" t="s">
        <v>5</v>
      </c>
      <c r="D534" s="6" t="str">
        <f>"邹冰川"</f>
        <v>邹冰川</v>
      </c>
    </row>
    <row r="535" spans="1:4" ht="19.5" customHeight="1">
      <c r="A535" s="5">
        <v>532</v>
      </c>
      <c r="B535" s="6" t="str">
        <f>"244920200903075740914"</f>
        <v>244920200903075740914</v>
      </c>
      <c r="C535" s="6" t="s">
        <v>5</v>
      </c>
      <c r="D535" s="6" t="str">
        <f>"杨海宁"</f>
        <v>杨海宁</v>
      </c>
    </row>
    <row r="536" spans="1:4" ht="19.5" customHeight="1">
      <c r="A536" s="5">
        <v>533</v>
      </c>
      <c r="B536" s="6" t="str">
        <f>"244920200903083026915"</f>
        <v>244920200903083026915</v>
      </c>
      <c r="C536" s="6" t="s">
        <v>5</v>
      </c>
      <c r="D536" s="6" t="str">
        <f>"舒苗"</f>
        <v>舒苗</v>
      </c>
    </row>
    <row r="537" spans="1:4" ht="19.5" customHeight="1">
      <c r="A537" s="5">
        <v>534</v>
      </c>
      <c r="B537" s="6" t="str">
        <f>"244920200903084712918"</f>
        <v>244920200903084712918</v>
      </c>
      <c r="C537" s="6" t="s">
        <v>5</v>
      </c>
      <c r="D537" s="6" t="str">
        <f>"李聪"</f>
        <v>李聪</v>
      </c>
    </row>
    <row r="538" spans="1:4" ht="19.5" customHeight="1">
      <c r="A538" s="5">
        <v>535</v>
      </c>
      <c r="B538" s="6" t="str">
        <f>"244920200903091120919"</f>
        <v>244920200903091120919</v>
      </c>
      <c r="C538" s="6" t="s">
        <v>5</v>
      </c>
      <c r="D538" s="6" t="str">
        <f>"丁娜"</f>
        <v>丁娜</v>
      </c>
    </row>
    <row r="539" spans="1:4" ht="19.5" customHeight="1">
      <c r="A539" s="5">
        <v>536</v>
      </c>
      <c r="B539" s="6" t="str">
        <f>"244920200903095556921"</f>
        <v>244920200903095556921</v>
      </c>
      <c r="C539" s="6" t="s">
        <v>5</v>
      </c>
      <c r="D539" s="6" t="str">
        <f>"程然"</f>
        <v>程然</v>
      </c>
    </row>
    <row r="540" spans="1:4" ht="19.5" customHeight="1">
      <c r="A540" s="5">
        <v>537</v>
      </c>
      <c r="B540" s="6" t="str">
        <f>"244920200903102946924"</f>
        <v>244920200903102946924</v>
      </c>
      <c r="C540" s="6" t="s">
        <v>5</v>
      </c>
      <c r="D540" s="6" t="str">
        <f>"高苗苗"</f>
        <v>高苗苗</v>
      </c>
    </row>
    <row r="541" spans="1:4" ht="19.5" customHeight="1">
      <c r="A541" s="5">
        <v>538</v>
      </c>
      <c r="B541" s="6" t="str">
        <f>"244920200903110407925"</f>
        <v>244920200903110407925</v>
      </c>
      <c r="C541" s="6" t="s">
        <v>5</v>
      </c>
      <c r="D541" s="6" t="str">
        <f>"赵明尖"</f>
        <v>赵明尖</v>
      </c>
    </row>
    <row r="542" spans="1:4" ht="19.5" customHeight="1">
      <c r="A542" s="5">
        <v>539</v>
      </c>
      <c r="B542" s="6" t="str">
        <f>"244920200903114711928"</f>
        <v>244920200903114711928</v>
      </c>
      <c r="C542" s="6" t="s">
        <v>5</v>
      </c>
      <c r="D542" s="6" t="str">
        <f>"赵磊"</f>
        <v>赵磊</v>
      </c>
    </row>
    <row r="543" spans="1:4" ht="19.5" customHeight="1">
      <c r="A543" s="5">
        <v>540</v>
      </c>
      <c r="B543" s="6" t="str">
        <f>"244920200903115922930"</f>
        <v>244920200903115922930</v>
      </c>
      <c r="C543" s="6" t="s">
        <v>5</v>
      </c>
      <c r="D543" s="6" t="str">
        <f>"王芳芳"</f>
        <v>王芳芳</v>
      </c>
    </row>
    <row r="544" spans="1:4" ht="19.5" customHeight="1">
      <c r="A544" s="5">
        <v>541</v>
      </c>
      <c r="B544" s="6" t="str">
        <f>"244920200903124950931"</f>
        <v>244920200903124950931</v>
      </c>
      <c r="C544" s="6" t="s">
        <v>5</v>
      </c>
      <c r="D544" s="6" t="str">
        <f>"于倩倩"</f>
        <v>于倩倩</v>
      </c>
    </row>
    <row r="545" spans="1:4" ht="19.5" customHeight="1">
      <c r="A545" s="5">
        <v>542</v>
      </c>
      <c r="B545" s="6" t="str">
        <f>"244920200903125419932"</f>
        <v>244920200903125419932</v>
      </c>
      <c r="C545" s="6" t="s">
        <v>5</v>
      </c>
      <c r="D545" s="6" t="str">
        <f>"吴春兰"</f>
        <v>吴春兰</v>
      </c>
    </row>
    <row r="546" spans="1:4" ht="19.5" customHeight="1">
      <c r="A546" s="5">
        <v>543</v>
      </c>
      <c r="B546" s="6" t="str">
        <f>"244920200903145344935"</f>
        <v>244920200903145344935</v>
      </c>
      <c r="C546" s="6" t="s">
        <v>5</v>
      </c>
      <c r="D546" s="6" t="str">
        <f>"吴启科"</f>
        <v>吴启科</v>
      </c>
    </row>
    <row r="547" spans="1:4" ht="19.5" customHeight="1">
      <c r="A547" s="5">
        <v>544</v>
      </c>
      <c r="B547" s="6" t="str">
        <f>"244920200903152640936"</f>
        <v>244920200903152640936</v>
      </c>
      <c r="C547" s="6" t="s">
        <v>5</v>
      </c>
      <c r="D547" s="6" t="str">
        <f>"赵泽桐"</f>
        <v>赵泽桐</v>
      </c>
    </row>
    <row r="548" spans="1:4" ht="19.5" customHeight="1">
      <c r="A548" s="5">
        <v>545</v>
      </c>
      <c r="B548" s="6" t="str">
        <f>"244920200903152936937"</f>
        <v>244920200903152936937</v>
      </c>
      <c r="C548" s="6" t="s">
        <v>5</v>
      </c>
      <c r="D548" s="6" t="str">
        <f>"张勇"</f>
        <v>张勇</v>
      </c>
    </row>
    <row r="549" spans="1:4" ht="19.5" customHeight="1">
      <c r="A549" s="5">
        <v>546</v>
      </c>
      <c r="B549" s="6" t="str">
        <f>"244920200903163547942"</f>
        <v>244920200903163547942</v>
      </c>
      <c r="C549" s="6" t="s">
        <v>5</v>
      </c>
      <c r="D549" s="6" t="str">
        <f>"许晓倩"</f>
        <v>许晓倩</v>
      </c>
    </row>
    <row r="550" spans="1:4" ht="19.5" customHeight="1">
      <c r="A550" s="5">
        <v>547</v>
      </c>
      <c r="B550" s="6" t="str">
        <f>"244920200903165124943"</f>
        <v>244920200903165124943</v>
      </c>
      <c r="C550" s="6" t="s">
        <v>5</v>
      </c>
      <c r="D550" s="6" t="str">
        <f>"许园"</f>
        <v>许园</v>
      </c>
    </row>
    <row r="551" spans="1:4" ht="19.5" customHeight="1">
      <c r="A551" s="5">
        <v>548</v>
      </c>
      <c r="B551" s="6" t="str">
        <f>"244920200903173545947"</f>
        <v>244920200903173545947</v>
      </c>
      <c r="C551" s="6" t="s">
        <v>5</v>
      </c>
      <c r="D551" s="6" t="str">
        <f>"宗美林"</f>
        <v>宗美林</v>
      </c>
    </row>
    <row r="552" spans="1:4" ht="19.5" customHeight="1">
      <c r="A552" s="5">
        <v>549</v>
      </c>
      <c r="B552" s="6" t="str">
        <f>"244920200903180635948"</f>
        <v>244920200903180635948</v>
      </c>
      <c r="C552" s="6" t="s">
        <v>5</v>
      </c>
      <c r="D552" s="6" t="str">
        <f>"符夏爽"</f>
        <v>符夏爽</v>
      </c>
    </row>
    <row r="553" spans="1:4" ht="19.5" customHeight="1">
      <c r="A553" s="5">
        <v>550</v>
      </c>
      <c r="B553" s="6" t="str">
        <f>"244920200903180953949"</f>
        <v>244920200903180953949</v>
      </c>
      <c r="C553" s="6" t="s">
        <v>5</v>
      </c>
      <c r="D553" s="6" t="str">
        <f>"李静"</f>
        <v>李静</v>
      </c>
    </row>
    <row r="554" spans="1:4" ht="19.5" customHeight="1">
      <c r="A554" s="5">
        <v>551</v>
      </c>
      <c r="B554" s="6" t="str">
        <f>"244920200903182719951"</f>
        <v>244920200903182719951</v>
      </c>
      <c r="C554" s="6" t="s">
        <v>5</v>
      </c>
      <c r="D554" s="6" t="str">
        <f>"杨琦"</f>
        <v>杨琦</v>
      </c>
    </row>
    <row r="555" spans="1:4" ht="19.5" customHeight="1">
      <c r="A555" s="5">
        <v>552</v>
      </c>
      <c r="B555" s="6" t="str">
        <f>"244920200903183955952"</f>
        <v>244920200903183955952</v>
      </c>
      <c r="C555" s="6" t="s">
        <v>5</v>
      </c>
      <c r="D555" s="6" t="str">
        <f>"孔喜中"</f>
        <v>孔喜中</v>
      </c>
    </row>
    <row r="556" spans="1:4" ht="19.5" customHeight="1">
      <c r="A556" s="5">
        <v>553</v>
      </c>
      <c r="B556" s="6" t="str">
        <f>"244920200903191449953"</f>
        <v>244920200903191449953</v>
      </c>
      <c r="C556" s="6" t="s">
        <v>5</v>
      </c>
      <c r="D556" s="6" t="str">
        <f>"吴继华"</f>
        <v>吴继华</v>
      </c>
    </row>
    <row r="557" spans="1:4" ht="19.5" customHeight="1">
      <c r="A557" s="5">
        <v>554</v>
      </c>
      <c r="B557" s="6" t="str">
        <f>"244920200903193256954"</f>
        <v>244920200903193256954</v>
      </c>
      <c r="C557" s="6" t="s">
        <v>5</v>
      </c>
      <c r="D557" s="6" t="str">
        <f>"聂岱君"</f>
        <v>聂岱君</v>
      </c>
    </row>
    <row r="558" spans="1:4" ht="19.5" customHeight="1">
      <c r="A558" s="5">
        <v>555</v>
      </c>
      <c r="B558" s="6" t="str">
        <f>"244920200903194029955"</f>
        <v>244920200903194029955</v>
      </c>
      <c r="C558" s="6" t="s">
        <v>5</v>
      </c>
      <c r="D558" s="6" t="str">
        <f>"魏祯"</f>
        <v>魏祯</v>
      </c>
    </row>
    <row r="559" spans="1:4" ht="19.5" customHeight="1">
      <c r="A559" s="5">
        <v>556</v>
      </c>
      <c r="B559" s="6" t="str">
        <f>"244920200903194536956"</f>
        <v>244920200903194536956</v>
      </c>
      <c r="C559" s="6" t="s">
        <v>5</v>
      </c>
      <c r="D559" s="6" t="str">
        <f>"王国珊"</f>
        <v>王国珊</v>
      </c>
    </row>
    <row r="560" spans="1:4" ht="19.5" customHeight="1">
      <c r="A560" s="5">
        <v>557</v>
      </c>
      <c r="B560" s="6" t="str">
        <f>"244920200903200218958"</f>
        <v>244920200903200218958</v>
      </c>
      <c r="C560" s="6" t="s">
        <v>5</v>
      </c>
      <c r="D560" s="6" t="str">
        <f>"李冰"</f>
        <v>李冰</v>
      </c>
    </row>
    <row r="561" spans="1:4" ht="19.5" customHeight="1">
      <c r="A561" s="5">
        <v>558</v>
      </c>
      <c r="B561" s="6" t="str">
        <f>"244920200903214940963"</f>
        <v>244920200903214940963</v>
      </c>
      <c r="C561" s="6" t="s">
        <v>5</v>
      </c>
      <c r="D561" s="6" t="str">
        <f>"杜丽娟"</f>
        <v>杜丽娟</v>
      </c>
    </row>
    <row r="562" spans="1:4" ht="19.5" customHeight="1">
      <c r="A562" s="5">
        <v>559</v>
      </c>
      <c r="B562" s="6" t="str">
        <f>"244920200903215314965"</f>
        <v>244920200903215314965</v>
      </c>
      <c r="C562" s="6" t="s">
        <v>5</v>
      </c>
      <c r="D562" s="6" t="str">
        <f>"曾燕梅"</f>
        <v>曾燕梅</v>
      </c>
    </row>
    <row r="563" spans="1:4" ht="19.5" customHeight="1">
      <c r="A563" s="5">
        <v>560</v>
      </c>
      <c r="B563" s="6" t="str">
        <f>"244920200903215344966"</f>
        <v>244920200903215344966</v>
      </c>
      <c r="C563" s="6" t="s">
        <v>5</v>
      </c>
      <c r="D563" s="6" t="str">
        <f>"黎经桃"</f>
        <v>黎经桃</v>
      </c>
    </row>
    <row r="564" spans="1:4" ht="19.5" customHeight="1">
      <c r="A564" s="5">
        <v>561</v>
      </c>
      <c r="B564" s="6" t="str">
        <f>"244920200903224310967"</f>
        <v>244920200903224310967</v>
      </c>
      <c r="C564" s="6" t="s">
        <v>5</v>
      </c>
      <c r="D564" s="6" t="str">
        <f>"陈茜"</f>
        <v>陈茜</v>
      </c>
    </row>
    <row r="565" spans="1:4" ht="19.5" customHeight="1">
      <c r="A565" s="5">
        <v>562</v>
      </c>
      <c r="B565" s="6" t="str">
        <f>"244920200903224404968"</f>
        <v>244920200903224404968</v>
      </c>
      <c r="C565" s="6" t="s">
        <v>5</v>
      </c>
      <c r="D565" s="6" t="str">
        <f>"赵艳艳"</f>
        <v>赵艳艳</v>
      </c>
    </row>
    <row r="566" spans="1:4" ht="19.5" customHeight="1">
      <c r="A566" s="5">
        <v>563</v>
      </c>
      <c r="B566" s="6" t="str">
        <f>"244920200903230047969"</f>
        <v>244920200903230047969</v>
      </c>
      <c r="C566" s="6" t="s">
        <v>5</v>
      </c>
      <c r="D566" s="6" t="str">
        <f>"蔡辉"</f>
        <v>蔡辉</v>
      </c>
    </row>
    <row r="567" spans="1:4" ht="19.5" customHeight="1">
      <c r="A567" s="5">
        <v>564</v>
      </c>
      <c r="B567" s="6" t="str">
        <f>"244920200903234241972"</f>
        <v>244920200903234241972</v>
      </c>
      <c r="C567" s="6" t="s">
        <v>5</v>
      </c>
      <c r="D567" s="6" t="str">
        <f>"陈优琦"</f>
        <v>陈优琦</v>
      </c>
    </row>
    <row r="568" spans="1:4" ht="19.5" customHeight="1">
      <c r="A568" s="5">
        <v>565</v>
      </c>
      <c r="B568" s="6" t="str">
        <f>"244920200904000537973"</f>
        <v>244920200904000537973</v>
      </c>
      <c r="C568" s="6" t="s">
        <v>5</v>
      </c>
      <c r="D568" s="6" t="str">
        <f>"张懿玮"</f>
        <v>张懿玮</v>
      </c>
    </row>
    <row r="569" spans="1:4" ht="19.5" customHeight="1">
      <c r="A569" s="5">
        <v>566</v>
      </c>
      <c r="B569" s="6" t="str">
        <f>"244920200904002401974"</f>
        <v>244920200904002401974</v>
      </c>
      <c r="C569" s="6" t="s">
        <v>5</v>
      </c>
      <c r="D569" s="6" t="str">
        <f>"谢婧婧"</f>
        <v>谢婧婧</v>
      </c>
    </row>
    <row r="570" spans="1:4" ht="19.5" customHeight="1">
      <c r="A570" s="5">
        <v>567</v>
      </c>
      <c r="B570" s="6" t="str">
        <f>"244920200904084312977"</f>
        <v>244920200904084312977</v>
      </c>
      <c r="C570" s="6" t="s">
        <v>5</v>
      </c>
      <c r="D570" s="6" t="str">
        <f>"梁昕景"</f>
        <v>梁昕景</v>
      </c>
    </row>
    <row r="571" spans="1:4" ht="19.5" customHeight="1">
      <c r="A571" s="5">
        <v>568</v>
      </c>
      <c r="B571" s="6" t="str">
        <f>"244920200904093556981"</f>
        <v>244920200904093556981</v>
      </c>
      <c r="C571" s="6" t="s">
        <v>5</v>
      </c>
      <c r="D571" s="6" t="str">
        <f>"刘敏"</f>
        <v>刘敏</v>
      </c>
    </row>
    <row r="572" spans="1:4" ht="19.5" customHeight="1">
      <c r="A572" s="5">
        <v>569</v>
      </c>
      <c r="B572" s="6" t="str">
        <f>"244920200904095532983"</f>
        <v>244920200904095532983</v>
      </c>
      <c r="C572" s="6" t="s">
        <v>5</v>
      </c>
      <c r="D572" s="6" t="str">
        <f>"吴海波"</f>
        <v>吴海波</v>
      </c>
    </row>
    <row r="573" spans="1:4" ht="19.5" customHeight="1">
      <c r="A573" s="5">
        <v>570</v>
      </c>
      <c r="B573" s="6" t="str">
        <f>"244920200904095543984"</f>
        <v>244920200904095543984</v>
      </c>
      <c r="C573" s="6" t="s">
        <v>5</v>
      </c>
      <c r="D573" s="6" t="str">
        <f>"邢韵"</f>
        <v>邢韵</v>
      </c>
    </row>
    <row r="574" spans="1:4" ht="19.5" customHeight="1">
      <c r="A574" s="5">
        <v>571</v>
      </c>
      <c r="B574" s="6" t="str">
        <f>"244920200904095912985"</f>
        <v>244920200904095912985</v>
      </c>
      <c r="C574" s="6" t="s">
        <v>5</v>
      </c>
      <c r="D574" s="6" t="str">
        <f>"曾乔乔"</f>
        <v>曾乔乔</v>
      </c>
    </row>
    <row r="575" spans="1:4" ht="19.5" customHeight="1">
      <c r="A575" s="5">
        <v>572</v>
      </c>
      <c r="B575" s="6" t="str">
        <f>"244920200904102951987"</f>
        <v>244920200904102951987</v>
      </c>
      <c r="C575" s="6" t="s">
        <v>5</v>
      </c>
      <c r="D575" s="6" t="str">
        <f>"黄胜"</f>
        <v>黄胜</v>
      </c>
    </row>
    <row r="576" spans="1:4" ht="19.5" customHeight="1">
      <c r="A576" s="5">
        <v>573</v>
      </c>
      <c r="B576" s="6" t="str">
        <f>"244920200904104315988"</f>
        <v>244920200904104315988</v>
      </c>
      <c r="C576" s="6" t="s">
        <v>5</v>
      </c>
      <c r="D576" s="6" t="str">
        <f>"黎瑞雅"</f>
        <v>黎瑞雅</v>
      </c>
    </row>
    <row r="577" spans="1:4" ht="19.5" customHeight="1">
      <c r="A577" s="5">
        <v>574</v>
      </c>
      <c r="B577" s="6" t="str">
        <f>"244920200904104404989"</f>
        <v>244920200904104404989</v>
      </c>
      <c r="C577" s="6" t="s">
        <v>5</v>
      </c>
      <c r="D577" s="6" t="str">
        <f>"李霞"</f>
        <v>李霞</v>
      </c>
    </row>
    <row r="578" spans="1:4" ht="19.5" customHeight="1">
      <c r="A578" s="5">
        <v>575</v>
      </c>
      <c r="B578" s="6" t="str">
        <f>"244920200904111323990"</f>
        <v>244920200904111323990</v>
      </c>
      <c r="C578" s="6" t="s">
        <v>5</v>
      </c>
      <c r="D578" s="6" t="str">
        <f>"郝广龙"</f>
        <v>郝广龙</v>
      </c>
    </row>
    <row r="579" spans="1:4" ht="19.5" customHeight="1">
      <c r="A579" s="5">
        <v>576</v>
      </c>
      <c r="B579" s="6" t="str">
        <f>"244920200904113137991"</f>
        <v>244920200904113137991</v>
      </c>
      <c r="C579" s="6" t="s">
        <v>5</v>
      </c>
      <c r="D579" s="6" t="str">
        <f>"江家幸"</f>
        <v>江家幸</v>
      </c>
    </row>
    <row r="580" spans="1:4" ht="19.5" customHeight="1">
      <c r="A580" s="5">
        <v>577</v>
      </c>
      <c r="B580" s="6" t="str">
        <f>"244920200904122452992"</f>
        <v>244920200904122452992</v>
      </c>
      <c r="C580" s="6" t="s">
        <v>5</v>
      </c>
      <c r="D580" s="6" t="str">
        <f>"王娜"</f>
        <v>王娜</v>
      </c>
    </row>
    <row r="581" spans="1:4" ht="19.5" customHeight="1">
      <c r="A581" s="5">
        <v>578</v>
      </c>
      <c r="B581" s="6" t="str">
        <f>"244920200904124430993"</f>
        <v>244920200904124430993</v>
      </c>
      <c r="C581" s="6" t="s">
        <v>5</v>
      </c>
      <c r="D581" s="6" t="str">
        <f>"王健"</f>
        <v>王健</v>
      </c>
    </row>
    <row r="582" spans="1:4" ht="19.5" customHeight="1">
      <c r="A582" s="5">
        <v>579</v>
      </c>
      <c r="B582" s="6" t="str">
        <f>"244920200904125548994"</f>
        <v>244920200904125548994</v>
      </c>
      <c r="C582" s="6" t="s">
        <v>5</v>
      </c>
      <c r="D582" s="6" t="str">
        <f>"孙琳"</f>
        <v>孙琳</v>
      </c>
    </row>
    <row r="583" spans="1:4" ht="19.5" customHeight="1">
      <c r="A583" s="5">
        <v>580</v>
      </c>
      <c r="B583" s="6" t="str">
        <f>"244920200904130258995"</f>
        <v>244920200904130258995</v>
      </c>
      <c r="C583" s="6" t="s">
        <v>5</v>
      </c>
      <c r="D583" s="6" t="str">
        <f>"黄悦"</f>
        <v>黄悦</v>
      </c>
    </row>
    <row r="584" spans="1:4" ht="19.5" customHeight="1">
      <c r="A584" s="5">
        <v>581</v>
      </c>
      <c r="B584" s="6" t="str">
        <f>"244920200904131044996"</f>
        <v>244920200904131044996</v>
      </c>
      <c r="C584" s="6" t="s">
        <v>5</v>
      </c>
      <c r="D584" s="6" t="str">
        <f>"王天童"</f>
        <v>王天童</v>
      </c>
    </row>
    <row r="585" spans="1:4" ht="19.5" customHeight="1">
      <c r="A585" s="5">
        <v>582</v>
      </c>
      <c r="B585" s="6" t="str">
        <f>"244920200904132630997"</f>
        <v>244920200904132630997</v>
      </c>
      <c r="C585" s="6" t="s">
        <v>5</v>
      </c>
      <c r="D585" s="6" t="str">
        <f>"周燕"</f>
        <v>周燕</v>
      </c>
    </row>
    <row r="586" spans="1:4" ht="19.5" customHeight="1">
      <c r="A586" s="5">
        <v>583</v>
      </c>
      <c r="B586" s="6" t="str">
        <f>"244920200904135037999"</f>
        <v>244920200904135037999</v>
      </c>
      <c r="C586" s="6" t="s">
        <v>5</v>
      </c>
      <c r="D586" s="6" t="str">
        <f>"杨婷婷"</f>
        <v>杨婷婷</v>
      </c>
    </row>
    <row r="587" spans="1:4" ht="19.5" customHeight="1">
      <c r="A587" s="5">
        <v>584</v>
      </c>
      <c r="B587" s="6" t="str">
        <f>"2449202009041530361000"</f>
        <v>2449202009041530361000</v>
      </c>
      <c r="C587" s="6" t="s">
        <v>5</v>
      </c>
      <c r="D587" s="6" t="str">
        <f>"林莹"</f>
        <v>林莹</v>
      </c>
    </row>
    <row r="588" spans="1:4" ht="19.5" customHeight="1">
      <c r="A588" s="5">
        <v>585</v>
      </c>
      <c r="B588" s="6" t="str">
        <f>"2449202009041629551003"</f>
        <v>2449202009041629551003</v>
      </c>
      <c r="C588" s="6" t="s">
        <v>5</v>
      </c>
      <c r="D588" s="6" t="str">
        <f>"石怡心"</f>
        <v>石怡心</v>
      </c>
    </row>
    <row r="589" spans="1:4" ht="19.5" customHeight="1">
      <c r="A589" s="5">
        <v>586</v>
      </c>
      <c r="B589" s="6" t="str">
        <f>"2449202009041732491004"</f>
        <v>2449202009041732491004</v>
      </c>
      <c r="C589" s="6" t="s">
        <v>5</v>
      </c>
      <c r="D589" s="6" t="str">
        <f>"刘相君"</f>
        <v>刘相君</v>
      </c>
    </row>
    <row r="590" spans="1:4" ht="19.5" customHeight="1">
      <c r="A590" s="5">
        <v>587</v>
      </c>
      <c r="B590" s="6" t="str">
        <f>"2449202009041833451006"</f>
        <v>2449202009041833451006</v>
      </c>
      <c r="C590" s="6" t="s">
        <v>5</v>
      </c>
      <c r="D590" s="6" t="str">
        <f>"温慧雯"</f>
        <v>温慧雯</v>
      </c>
    </row>
    <row r="591" spans="1:4" ht="19.5" customHeight="1">
      <c r="A591" s="5">
        <v>588</v>
      </c>
      <c r="B591" s="6" t="str">
        <f>"2449202009042039311009"</f>
        <v>2449202009042039311009</v>
      </c>
      <c r="C591" s="6" t="s">
        <v>5</v>
      </c>
      <c r="D591" s="6" t="str">
        <f>"肖盛宁"</f>
        <v>肖盛宁</v>
      </c>
    </row>
    <row r="592" spans="1:4" ht="19.5" customHeight="1">
      <c r="A592" s="5">
        <v>589</v>
      </c>
      <c r="B592" s="5" t="str">
        <f>"2449202009042130561012"</f>
        <v>2449202009042130561012</v>
      </c>
      <c r="C592" s="5" t="s">
        <v>5</v>
      </c>
      <c r="D592" s="5" t="str">
        <f>"张琴"</f>
        <v>张琴</v>
      </c>
    </row>
    <row r="593" spans="1:4" ht="19.5" customHeight="1">
      <c r="A593" s="5">
        <v>590</v>
      </c>
      <c r="B593" s="5" t="str">
        <f>"2449202009042201221015"</f>
        <v>2449202009042201221015</v>
      </c>
      <c r="C593" s="5" t="s">
        <v>5</v>
      </c>
      <c r="D593" s="5" t="str">
        <f>"王旭"</f>
        <v>王旭</v>
      </c>
    </row>
    <row r="594" spans="1:4" ht="19.5" customHeight="1">
      <c r="A594" s="5">
        <v>591</v>
      </c>
      <c r="B594" s="5" t="str">
        <f>"2449202009042202531016"</f>
        <v>2449202009042202531016</v>
      </c>
      <c r="C594" s="5" t="s">
        <v>5</v>
      </c>
      <c r="D594" s="5" t="str">
        <f>"陈虹"</f>
        <v>陈虹</v>
      </c>
    </row>
    <row r="595" spans="1:4" ht="19.5" customHeight="1">
      <c r="A595" s="5">
        <v>592</v>
      </c>
      <c r="B595" s="5" t="str">
        <f>"2449202009042205491018"</f>
        <v>2449202009042205491018</v>
      </c>
      <c r="C595" s="5" t="s">
        <v>5</v>
      </c>
      <c r="D595" s="5" t="str">
        <f>"高颖"</f>
        <v>高颖</v>
      </c>
    </row>
  </sheetData>
  <sheetProtection/>
  <mergeCells count="2">
    <mergeCell ref="A2:D2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2020-09-16T01:15:28Z</cp:lastPrinted>
  <dcterms:created xsi:type="dcterms:W3CDTF">2020-09-10T09:15:51Z</dcterms:created>
  <dcterms:modified xsi:type="dcterms:W3CDTF">2020-09-16T01:15:56Z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