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20" activeTab="0"/>
  </bookViews>
  <sheets>
    <sheet name="（合格）定安招聘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<sst xmlns="http://schemas.openxmlformats.org/spreadsheetml/2006/main" count="4" uniqueCount="4">
  <si>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通过资格初审人员名单</t>
  </si>
  <si>
    <t>序号</t>
  </si>
  <si>
    <t>报考号</t>
  </si>
  <si>
    <t>姓名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</si>
</sst>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1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30" borderId="0" applyNumberFormat="0" applyBorder="0" applyAlignment="0" applyProtection="0"/>
    <xf numFmtId="0" fontId="34" fillId="0" borderId="7" applyNumberFormat="0" applyFill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  <xf numFmtId="0" fontId="40" fillId="0" borderId="8" applyNumberFormat="0" applyFill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5"/>
  <sheetViews>
    <sheetView tabSelected="1" workbookViewId="0" topLeftCell="A1">
      <selection activeCell="H5" sqref="H5"/>
    </sheetView>
  </sheetViews>
  <sheetFormatPr defaultColWidth="9.00390625" defaultRowHeight="36" customHeight="1"/>
  <cols>
    <col min="1" max="1" width="9.00390625" style="2" customWidth="1"/>
    <col min="2" max="2" width="28.8515625" style="2" customWidth="1"/>
    <col min="3" max="3" width="42.8515625" style="2" customWidth="1"/>
    <col min="4" max="16384" width="9.00390625" style="2" customWidth="1"/>
  </cols>
  <sheetData>
    <row r="1" spans="1:3" ht="99" customHeight="1">
      <c r="A1" s="3" t="s">
        <v>0</v>
      </c>
      <c r="B1" s="4"/>
      <c r="C1" s="4"/>
    </row>
    <row r="2" spans="1:3" s="1" customFormat="1" ht="36" customHeight="1">
      <c r="A2" s="5" t="s">
        <v>1</v>
      </c>
      <c r="B2" s="5" t="s">
        <v>2</v>
      </c>
      <c r="C2" s="5" t="s">
        <v>3</v>
      </c>
    </row>
    <row r="3" spans="1:3" ht="36" customHeight="1">
      <c r="A3" s="6">
        <v>1</v>
      </c>
      <c r="B3" s="6" t="str">
        <f>"2571202008120901032"</f>
        <v>2571202008120901032</v>
      </c>
      <c r="C3" s="6" t="str">
        <f>"符佳琪"</f>
        <v>符佳琪</v>
      </c>
    </row>
    <row r="4" spans="1:3" ht="36" customHeight="1">
      <c r="A4" s="6">
        <v>2</v>
      </c>
      <c r="B4" s="6" t="str">
        <f>"2571202008120903203"</f>
        <v>2571202008120903203</v>
      </c>
      <c r="C4" s="6" t="str">
        <f>"符国宝"</f>
        <v>符国宝</v>
      </c>
    </row>
    <row r="5" spans="1:3" ht="36" customHeight="1">
      <c r="A5" s="6">
        <v>3</v>
      </c>
      <c r="B5" s="6" t="str">
        <f>"2571202008120904204"</f>
        <v>2571202008120904204</v>
      </c>
      <c r="C5" s="6" t="str">
        <f>"符丽欣"</f>
        <v>符丽欣</v>
      </c>
    </row>
    <row r="6" spans="1:3" ht="36" customHeight="1">
      <c r="A6" s="6">
        <v>4</v>
      </c>
      <c r="B6" s="6" t="str">
        <f>"2571202008120905565"</f>
        <v>2571202008120905565</v>
      </c>
      <c r="C6" s="6" t="str">
        <f>"杨依婕"</f>
        <v>杨依婕</v>
      </c>
    </row>
    <row r="7" spans="1:3" ht="36" customHeight="1">
      <c r="A7" s="6">
        <v>5</v>
      </c>
      <c r="B7" s="6" t="str">
        <f>"2571202008120906526"</f>
        <v>2571202008120906526</v>
      </c>
      <c r="C7" s="6" t="str">
        <f>"符媚"</f>
        <v>符媚</v>
      </c>
    </row>
    <row r="8" spans="1:3" ht="36" customHeight="1">
      <c r="A8" s="6">
        <v>6</v>
      </c>
      <c r="B8" s="6" t="str">
        <f>"2571202008120907287"</f>
        <v>2571202008120907287</v>
      </c>
      <c r="C8" s="6" t="str">
        <f>"林石玲"</f>
        <v>林石玲</v>
      </c>
    </row>
    <row r="9" spans="1:3" ht="36" customHeight="1">
      <c r="A9" s="6">
        <v>7</v>
      </c>
      <c r="B9" s="6" t="str">
        <f>"2571202008120910458"</f>
        <v>2571202008120910458</v>
      </c>
      <c r="C9" s="6" t="str">
        <f>"陈荣吉"</f>
        <v>陈荣吉</v>
      </c>
    </row>
    <row r="10" spans="1:3" ht="36" customHeight="1">
      <c r="A10" s="6">
        <v>8</v>
      </c>
      <c r="B10" s="6" t="str">
        <f>"2571202008120912139"</f>
        <v>2571202008120912139</v>
      </c>
      <c r="C10" s="6" t="str">
        <f>"周金蓉"</f>
        <v>周金蓉</v>
      </c>
    </row>
    <row r="11" spans="1:3" ht="36" customHeight="1">
      <c r="A11" s="6">
        <v>9</v>
      </c>
      <c r="B11" s="6" t="str">
        <f>"25712020081209131810"</f>
        <v>25712020081209131810</v>
      </c>
      <c r="C11" s="6" t="str">
        <f>"梅甜"</f>
        <v>梅甜</v>
      </c>
    </row>
    <row r="12" spans="1:3" ht="36" customHeight="1">
      <c r="A12" s="6">
        <v>10</v>
      </c>
      <c r="B12" s="6" t="str">
        <f>"25712020081209152011"</f>
        <v>25712020081209152011</v>
      </c>
      <c r="C12" s="6" t="str">
        <f>"符璐淇"</f>
        <v>符璐淇</v>
      </c>
    </row>
    <row r="13" spans="1:3" ht="36" customHeight="1">
      <c r="A13" s="6">
        <v>11</v>
      </c>
      <c r="B13" s="6" t="str">
        <f>"25712020081209180912"</f>
        <v>25712020081209180912</v>
      </c>
      <c r="C13" s="6" t="str">
        <f>"王琳"</f>
        <v>王琳</v>
      </c>
    </row>
    <row r="14" spans="1:3" ht="36" customHeight="1">
      <c r="A14" s="6">
        <v>12</v>
      </c>
      <c r="B14" s="6" t="str">
        <f>"25712020081209231313"</f>
        <v>25712020081209231313</v>
      </c>
      <c r="C14" s="6" t="str">
        <f>"王理"</f>
        <v>王理</v>
      </c>
    </row>
    <row r="15" spans="1:3" ht="36" customHeight="1">
      <c r="A15" s="6">
        <v>13</v>
      </c>
      <c r="B15" s="6" t="str">
        <f>"25712020081209235414"</f>
        <v>25712020081209235414</v>
      </c>
      <c r="C15" s="6" t="str">
        <f>"吴清坚"</f>
        <v>吴清坚</v>
      </c>
    </row>
    <row r="16" spans="1:3" ht="36" customHeight="1">
      <c r="A16" s="6">
        <v>14</v>
      </c>
      <c r="B16" s="6" t="str">
        <f>"25712020081209302917"</f>
        <v>25712020081209302917</v>
      </c>
      <c r="C16" s="6" t="str">
        <f>"黄秋爽"</f>
        <v>黄秋爽</v>
      </c>
    </row>
    <row r="17" spans="1:3" ht="36" customHeight="1">
      <c r="A17" s="6">
        <v>15</v>
      </c>
      <c r="B17" s="6" t="str">
        <f>"25712020081209315818"</f>
        <v>25712020081209315818</v>
      </c>
      <c r="C17" s="6" t="str">
        <f>"唐万凤"</f>
        <v>唐万凤</v>
      </c>
    </row>
    <row r="18" spans="1:3" ht="36" customHeight="1">
      <c r="A18" s="6">
        <v>16</v>
      </c>
      <c r="B18" s="6" t="str">
        <f>"25712020081209333019"</f>
        <v>25712020081209333019</v>
      </c>
      <c r="C18" s="6" t="str">
        <f>"卢裕文"</f>
        <v>卢裕文</v>
      </c>
    </row>
    <row r="19" spans="1:3" ht="36" customHeight="1">
      <c r="A19" s="6">
        <v>17</v>
      </c>
      <c r="B19" s="6" t="str">
        <f>"25712020081209334020"</f>
        <v>25712020081209334020</v>
      </c>
      <c r="C19" s="6" t="str">
        <f>"周菊秋"</f>
        <v>周菊秋</v>
      </c>
    </row>
    <row r="20" spans="1:3" ht="36" customHeight="1">
      <c r="A20" s="6">
        <v>18</v>
      </c>
      <c r="B20" s="6" t="str">
        <f>"25712020081209340321"</f>
        <v>25712020081209340321</v>
      </c>
      <c r="C20" s="6" t="str">
        <f>"吴云"</f>
        <v>吴云</v>
      </c>
    </row>
    <row r="21" spans="1:3" ht="36" customHeight="1">
      <c r="A21" s="6">
        <v>19</v>
      </c>
      <c r="B21" s="6" t="str">
        <f>"25712020081209345422"</f>
        <v>25712020081209345422</v>
      </c>
      <c r="C21" s="6" t="str">
        <f>"郑芮苗"</f>
        <v>郑芮苗</v>
      </c>
    </row>
    <row r="22" spans="1:3" ht="36" customHeight="1">
      <c r="A22" s="6">
        <v>20</v>
      </c>
      <c r="B22" s="6" t="str">
        <f>"25712020081209363123"</f>
        <v>25712020081209363123</v>
      </c>
      <c r="C22" s="6" t="str">
        <f>"陈金蕊"</f>
        <v>陈金蕊</v>
      </c>
    </row>
    <row r="23" spans="1:3" ht="36" customHeight="1">
      <c r="A23" s="6">
        <v>21</v>
      </c>
      <c r="B23" s="6" t="str">
        <f>"25712020081209373324"</f>
        <v>25712020081209373324</v>
      </c>
      <c r="C23" s="6" t="str">
        <f>"王正德"</f>
        <v>王正德</v>
      </c>
    </row>
    <row r="24" spans="1:3" ht="36" customHeight="1">
      <c r="A24" s="6">
        <v>22</v>
      </c>
      <c r="B24" s="6" t="str">
        <f>"25712020081209383826"</f>
        <v>25712020081209383826</v>
      </c>
      <c r="C24" s="6" t="str">
        <f>"孙浚耀"</f>
        <v>孙浚耀</v>
      </c>
    </row>
    <row r="25" spans="1:3" ht="36" customHeight="1">
      <c r="A25" s="6">
        <v>23</v>
      </c>
      <c r="B25" s="6" t="str">
        <f>"25712020081209425928"</f>
        <v>25712020081209425928</v>
      </c>
      <c r="C25" s="6" t="str">
        <f>"李坤超"</f>
        <v>李坤超</v>
      </c>
    </row>
    <row r="26" spans="1:3" ht="36" customHeight="1">
      <c r="A26" s="6">
        <v>24</v>
      </c>
      <c r="B26" s="6" t="str">
        <f>"25712020081209492529"</f>
        <v>25712020081209492529</v>
      </c>
      <c r="C26" s="6" t="str">
        <f>"陈永亮"</f>
        <v>陈永亮</v>
      </c>
    </row>
    <row r="27" spans="1:3" ht="36" customHeight="1">
      <c r="A27" s="6">
        <v>25</v>
      </c>
      <c r="B27" s="6" t="str">
        <f>"25712020081209493730"</f>
        <v>25712020081209493730</v>
      </c>
      <c r="C27" s="6" t="str">
        <f>"廖少妹"</f>
        <v>廖少妹</v>
      </c>
    </row>
    <row r="28" spans="1:3" ht="36" customHeight="1">
      <c r="A28" s="6">
        <v>26</v>
      </c>
      <c r="B28" s="6" t="str">
        <f>"25712020081209500631"</f>
        <v>25712020081209500631</v>
      </c>
      <c r="C28" s="6" t="str">
        <f>"刘丹妮"</f>
        <v>刘丹妮</v>
      </c>
    </row>
    <row r="29" spans="1:3" ht="36" customHeight="1">
      <c r="A29" s="6">
        <v>27</v>
      </c>
      <c r="B29" s="6" t="str">
        <f>"25712020081209515832"</f>
        <v>25712020081209515832</v>
      </c>
      <c r="C29" s="6" t="str">
        <f>"林志雅"</f>
        <v>林志雅</v>
      </c>
    </row>
    <row r="30" spans="1:3" ht="36" customHeight="1">
      <c r="A30" s="6">
        <v>28</v>
      </c>
      <c r="B30" s="6" t="str">
        <f>"25712020081209531233"</f>
        <v>25712020081209531233</v>
      </c>
      <c r="C30" s="6" t="str">
        <f>"陈奕瑾"</f>
        <v>陈奕瑾</v>
      </c>
    </row>
    <row r="31" spans="1:3" ht="36" customHeight="1">
      <c r="A31" s="6">
        <v>29</v>
      </c>
      <c r="B31" s="6" t="str">
        <f>"25712020081209540534"</f>
        <v>25712020081209540534</v>
      </c>
      <c r="C31" s="6" t="str">
        <f>"李全智"</f>
        <v>李全智</v>
      </c>
    </row>
    <row r="32" spans="1:3" ht="36" customHeight="1">
      <c r="A32" s="6">
        <v>30</v>
      </c>
      <c r="B32" s="6" t="str">
        <f>"25712020081209590836"</f>
        <v>25712020081209590836</v>
      </c>
      <c r="C32" s="6" t="str">
        <f>"吴泌雨"</f>
        <v>吴泌雨</v>
      </c>
    </row>
    <row r="33" spans="1:3" ht="36" customHeight="1">
      <c r="A33" s="6">
        <v>31</v>
      </c>
      <c r="B33" s="6" t="str">
        <f>"25712020081209595737"</f>
        <v>25712020081209595737</v>
      </c>
      <c r="C33" s="6" t="str">
        <f>"吴春燕"</f>
        <v>吴春燕</v>
      </c>
    </row>
    <row r="34" spans="1:3" ht="36" customHeight="1">
      <c r="A34" s="6">
        <v>32</v>
      </c>
      <c r="B34" s="6" t="str">
        <f>"25712020081210042838"</f>
        <v>25712020081210042838</v>
      </c>
      <c r="C34" s="6" t="str">
        <f>"莫秀铖"</f>
        <v>莫秀铖</v>
      </c>
    </row>
    <row r="35" spans="1:3" ht="36" customHeight="1">
      <c r="A35" s="6">
        <v>33</v>
      </c>
      <c r="B35" s="6" t="str">
        <f>"25712020081210052639"</f>
        <v>25712020081210052639</v>
      </c>
      <c r="C35" s="6" t="str">
        <f>"王思懿"</f>
        <v>王思懿</v>
      </c>
    </row>
    <row r="36" spans="1:3" ht="36" customHeight="1">
      <c r="A36" s="6">
        <v>34</v>
      </c>
      <c r="B36" s="6" t="str">
        <f>"25712020081210075540"</f>
        <v>25712020081210075540</v>
      </c>
      <c r="C36" s="6" t="str">
        <f>"温丽虹"</f>
        <v>温丽虹</v>
      </c>
    </row>
    <row r="37" spans="1:3" ht="36" customHeight="1">
      <c r="A37" s="6">
        <v>35</v>
      </c>
      <c r="B37" s="6" t="str">
        <f>"25712020081210102741"</f>
        <v>25712020081210102741</v>
      </c>
      <c r="C37" s="6" t="str">
        <f>"王乙潮"</f>
        <v>王乙潮</v>
      </c>
    </row>
    <row r="38" spans="1:3" ht="36" customHeight="1">
      <c r="A38" s="6">
        <v>36</v>
      </c>
      <c r="B38" s="6" t="str">
        <f>"25712020081210113142"</f>
        <v>25712020081210113142</v>
      </c>
      <c r="C38" s="6" t="str">
        <f>"戴应铨"</f>
        <v>戴应铨</v>
      </c>
    </row>
    <row r="39" spans="1:3" ht="36" customHeight="1">
      <c r="A39" s="6">
        <v>37</v>
      </c>
      <c r="B39" s="6" t="str">
        <f>"25712020081210121843"</f>
        <v>25712020081210121843</v>
      </c>
      <c r="C39" s="6" t="str">
        <f>"王千钊"</f>
        <v>王千钊</v>
      </c>
    </row>
    <row r="40" spans="1:3" ht="36" customHeight="1">
      <c r="A40" s="6">
        <v>38</v>
      </c>
      <c r="B40" s="6" t="str">
        <f>"25712020081210122644"</f>
        <v>25712020081210122644</v>
      </c>
      <c r="C40" s="6" t="str">
        <f>"潘国辉"</f>
        <v>潘国辉</v>
      </c>
    </row>
    <row r="41" spans="1:3" ht="36" customHeight="1">
      <c r="A41" s="6">
        <v>39</v>
      </c>
      <c r="B41" s="6" t="str">
        <f>"25712020081210130245"</f>
        <v>25712020081210130245</v>
      </c>
      <c r="C41" s="6" t="str">
        <f>"冯小娟"</f>
        <v>冯小娟</v>
      </c>
    </row>
    <row r="42" spans="1:3" ht="36" customHeight="1">
      <c r="A42" s="6">
        <v>40</v>
      </c>
      <c r="B42" s="6" t="str">
        <f>"25712020081210131046"</f>
        <v>25712020081210131046</v>
      </c>
      <c r="C42" s="6" t="str">
        <f>"蒋诗苑"</f>
        <v>蒋诗苑</v>
      </c>
    </row>
    <row r="43" spans="1:3" ht="36" customHeight="1">
      <c r="A43" s="6">
        <v>41</v>
      </c>
      <c r="B43" s="6" t="str">
        <f>"25712020081210132047"</f>
        <v>25712020081210132047</v>
      </c>
      <c r="C43" s="6" t="str">
        <f>"李朝毅"</f>
        <v>李朝毅</v>
      </c>
    </row>
    <row r="44" spans="1:3" ht="36" customHeight="1">
      <c r="A44" s="6">
        <v>42</v>
      </c>
      <c r="B44" s="6" t="str">
        <f>"25712020081210133148"</f>
        <v>25712020081210133148</v>
      </c>
      <c r="C44" s="6" t="str">
        <f>"刘丹丽"</f>
        <v>刘丹丽</v>
      </c>
    </row>
    <row r="45" spans="1:3" ht="36" customHeight="1">
      <c r="A45" s="6">
        <v>43</v>
      </c>
      <c r="B45" s="6" t="str">
        <f>"25712020081210141749"</f>
        <v>25712020081210141749</v>
      </c>
      <c r="C45" s="6" t="str">
        <f>"陈秋菊"</f>
        <v>陈秋菊</v>
      </c>
    </row>
    <row r="46" spans="1:3" ht="36" customHeight="1">
      <c r="A46" s="6">
        <v>44</v>
      </c>
      <c r="B46" s="6" t="str">
        <f>"25712020081210170250"</f>
        <v>25712020081210170250</v>
      </c>
      <c r="C46" s="6" t="str">
        <f>"王守燕"</f>
        <v>王守燕</v>
      </c>
    </row>
    <row r="47" spans="1:3" ht="36" customHeight="1">
      <c r="A47" s="6">
        <v>45</v>
      </c>
      <c r="B47" s="6" t="str">
        <f>"25712020081210170251"</f>
        <v>25712020081210170251</v>
      </c>
      <c r="C47" s="6" t="str">
        <f>"王晓萧"</f>
        <v>王晓萧</v>
      </c>
    </row>
    <row r="48" spans="1:3" ht="36" customHeight="1">
      <c r="A48" s="6">
        <v>46</v>
      </c>
      <c r="B48" s="6" t="str">
        <f>"25712020081210173652"</f>
        <v>25712020081210173652</v>
      </c>
      <c r="C48" s="6" t="str">
        <f>"林欣荣"</f>
        <v>林欣荣</v>
      </c>
    </row>
    <row r="49" spans="1:3" ht="36" customHeight="1">
      <c r="A49" s="6">
        <v>47</v>
      </c>
      <c r="B49" s="6" t="str">
        <f>"25712020081210180153"</f>
        <v>25712020081210180153</v>
      </c>
      <c r="C49" s="6" t="str">
        <f>"林师鹏"</f>
        <v>林师鹏</v>
      </c>
    </row>
    <row r="50" spans="1:3" ht="36" customHeight="1">
      <c r="A50" s="6">
        <v>48</v>
      </c>
      <c r="B50" s="6" t="str">
        <f>"25712020081210193654"</f>
        <v>25712020081210193654</v>
      </c>
      <c r="C50" s="6" t="str">
        <f>"莫少良"</f>
        <v>莫少良</v>
      </c>
    </row>
    <row r="51" spans="1:3" ht="36" customHeight="1">
      <c r="A51" s="6">
        <v>49</v>
      </c>
      <c r="B51" s="6" t="str">
        <f>"25712020081210195155"</f>
        <v>25712020081210195155</v>
      </c>
      <c r="C51" s="6" t="str">
        <f>"马驰竣"</f>
        <v>马驰竣</v>
      </c>
    </row>
    <row r="52" spans="1:3" ht="36" customHeight="1">
      <c r="A52" s="6">
        <v>50</v>
      </c>
      <c r="B52" s="6" t="str">
        <f>"25712020081210195456"</f>
        <v>25712020081210195456</v>
      </c>
      <c r="C52" s="6" t="str">
        <f>"黄之祺"</f>
        <v>黄之祺</v>
      </c>
    </row>
    <row r="53" spans="1:3" ht="36" customHeight="1">
      <c r="A53" s="6">
        <v>51</v>
      </c>
      <c r="B53" s="6" t="str">
        <f>"25712020081210202057"</f>
        <v>25712020081210202057</v>
      </c>
      <c r="C53" s="6" t="str">
        <f>"邱勋丰"</f>
        <v>邱勋丰</v>
      </c>
    </row>
    <row r="54" spans="1:3" ht="36" customHeight="1">
      <c r="A54" s="6">
        <v>52</v>
      </c>
      <c r="B54" s="6" t="str">
        <f>"25712020081210205058"</f>
        <v>25712020081210205058</v>
      </c>
      <c r="C54" s="6" t="str">
        <f>"陈川卉"</f>
        <v>陈川卉</v>
      </c>
    </row>
    <row r="55" spans="1:3" ht="36" customHeight="1">
      <c r="A55" s="6">
        <v>53</v>
      </c>
      <c r="B55" s="6" t="str">
        <f>"25712020081210253259"</f>
        <v>25712020081210253259</v>
      </c>
      <c r="C55" s="6" t="str">
        <f>"林先照"</f>
        <v>林先照</v>
      </c>
    </row>
    <row r="56" spans="1:3" ht="36" customHeight="1">
      <c r="A56" s="6">
        <v>54</v>
      </c>
      <c r="B56" s="6" t="str">
        <f>"25712020081210293662"</f>
        <v>25712020081210293662</v>
      </c>
      <c r="C56" s="6" t="str">
        <f>"叶运吉"</f>
        <v>叶运吉</v>
      </c>
    </row>
    <row r="57" spans="1:3" ht="36" customHeight="1">
      <c r="A57" s="6">
        <v>55</v>
      </c>
      <c r="B57" s="6" t="str">
        <f>"25712020081210294363"</f>
        <v>25712020081210294363</v>
      </c>
      <c r="C57" s="6" t="str">
        <f>"陈流亮"</f>
        <v>陈流亮</v>
      </c>
    </row>
    <row r="58" spans="1:3" ht="36" customHeight="1">
      <c r="A58" s="6">
        <v>56</v>
      </c>
      <c r="B58" s="6" t="str">
        <f>"25712020081210311464"</f>
        <v>25712020081210311464</v>
      </c>
      <c r="C58" s="6" t="str">
        <f>"王小丹"</f>
        <v>王小丹</v>
      </c>
    </row>
    <row r="59" spans="1:3" ht="36" customHeight="1">
      <c r="A59" s="6">
        <v>57</v>
      </c>
      <c r="B59" s="6" t="str">
        <f>"25712020081210315365"</f>
        <v>25712020081210315365</v>
      </c>
      <c r="C59" s="6" t="str">
        <f>"吴秋梅"</f>
        <v>吴秋梅</v>
      </c>
    </row>
    <row r="60" spans="1:3" ht="36" customHeight="1">
      <c r="A60" s="6">
        <v>58</v>
      </c>
      <c r="B60" s="6" t="str">
        <f>"25712020081210332866"</f>
        <v>25712020081210332866</v>
      </c>
      <c r="C60" s="6" t="str">
        <f>"陆莹"</f>
        <v>陆莹</v>
      </c>
    </row>
    <row r="61" spans="1:3" ht="36" customHeight="1">
      <c r="A61" s="6">
        <v>59</v>
      </c>
      <c r="B61" s="6" t="str">
        <f>"25712020081210354668"</f>
        <v>25712020081210354668</v>
      </c>
      <c r="C61" s="6" t="str">
        <f>"颜仕武"</f>
        <v>颜仕武</v>
      </c>
    </row>
    <row r="62" spans="1:3" ht="36" customHeight="1">
      <c r="A62" s="6">
        <v>60</v>
      </c>
      <c r="B62" s="6" t="str">
        <f>"25712020081210365769"</f>
        <v>25712020081210365769</v>
      </c>
      <c r="C62" s="6" t="str">
        <f>"岑白雪"</f>
        <v>岑白雪</v>
      </c>
    </row>
    <row r="63" spans="1:3" ht="36" customHeight="1">
      <c r="A63" s="6">
        <v>61</v>
      </c>
      <c r="B63" s="6" t="str">
        <f>"25712020081210412170"</f>
        <v>25712020081210412170</v>
      </c>
      <c r="C63" s="6" t="str">
        <f>"林明壮"</f>
        <v>林明壮</v>
      </c>
    </row>
    <row r="64" spans="1:3" ht="36" customHeight="1">
      <c r="A64" s="6">
        <v>62</v>
      </c>
      <c r="B64" s="6" t="str">
        <f>"25712020081210424971"</f>
        <v>25712020081210424971</v>
      </c>
      <c r="C64" s="6" t="str">
        <f>"廖娟"</f>
        <v>廖娟</v>
      </c>
    </row>
    <row r="65" spans="1:3" ht="36" customHeight="1">
      <c r="A65" s="6">
        <v>63</v>
      </c>
      <c r="B65" s="6" t="str">
        <f>"25712020081210452472"</f>
        <v>25712020081210452472</v>
      </c>
      <c r="C65" s="6" t="str">
        <f>"陈崇榛"</f>
        <v>陈崇榛</v>
      </c>
    </row>
    <row r="66" spans="1:3" ht="36" customHeight="1">
      <c r="A66" s="6">
        <v>64</v>
      </c>
      <c r="B66" s="6" t="str">
        <f>"25712020081210480973"</f>
        <v>25712020081210480973</v>
      </c>
      <c r="C66" s="6" t="str">
        <f>"杨柳"</f>
        <v>杨柳</v>
      </c>
    </row>
    <row r="67" spans="1:3" ht="36" customHeight="1">
      <c r="A67" s="6">
        <v>65</v>
      </c>
      <c r="B67" s="6" t="str">
        <f>"25712020081210484574"</f>
        <v>25712020081210484574</v>
      </c>
      <c r="C67" s="6" t="str">
        <f>"王花妮"</f>
        <v>王花妮</v>
      </c>
    </row>
    <row r="68" spans="1:3" ht="36" customHeight="1">
      <c r="A68" s="6">
        <v>66</v>
      </c>
      <c r="B68" s="6" t="str">
        <f>"25712020081210490776"</f>
        <v>25712020081210490776</v>
      </c>
      <c r="C68" s="6" t="str">
        <f>"莫长霖"</f>
        <v>莫长霖</v>
      </c>
    </row>
    <row r="69" spans="1:3" ht="36" customHeight="1">
      <c r="A69" s="6">
        <v>67</v>
      </c>
      <c r="B69" s="6" t="str">
        <f>"25712020081210512378"</f>
        <v>25712020081210512378</v>
      </c>
      <c r="C69" s="6" t="str">
        <f>"伍燕浪"</f>
        <v>伍燕浪</v>
      </c>
    </row>
    <row r="70" spans="1:3" ht="36" customHeight="1">
      <c r="A70" s="6">
        <v>68</v>
      </c>
      <c r="B70" s="6" t="str">
        <f>"25712020081210523679"</f>
        <v>25712020081210523679</v>
      </c>
      <c r="C70" s="6" t="str">
        <f>"陈万见"</f>
        <v>陈万见</v>
      </c>
    </row>
    <row r="71" spans="1:3" ht="36" customHeight="1">
      <c r="A71" s="6">
        <v>69</v>
      </c>
      <c r="B71" s="6" t="str">
        <f>"25712020081210541580"</f>
        <v>25712020081210541580</v>
      </c>
      <c r="C71" s="6" t="str">
        <f>"王小婵"</f>
        <v>王小婵</v>
      </c>
    </row>
    <row r="72" spans="1:3" ht="36" customHeight="1">
      <c r="A72" s="6">
        <v>70</v>
      </c>
      <c r="B72" s="6" t="str">
        <f>"25712020081210561281"</f>
        <v>25712020081210561281</v>
      </c>
      <c r="C72" s="6" t="str">
        <f>"梁红雪"</f>
        <v>梁红雪</v>
      </c>
    </row>
    <row r="73" spans="1:3" ht="36" customHeight="1">
      <c r="A73" s="6">
        <v>71</v>
      </c>
      <c r="B73" s="6" t="str">
        <f>"25712020081210580182"</f>
        <v>25712020081210580182</v>
      </c>
      <c r="C73" s="6" t="str">
        <f>"王芳珍"</f>
        <v>王芳珍</v>
      </c>
    </row>
    <row r="74" spans="1:3" ht="36" customHeight="1">
      <c r="A74" s="6">
        <v>72</v>
      </c>
      <c r="B74" s="6" t="str">
        <f>"25712020081210580583"</f>
        <v>25712020081210580583</v>
      </c>
      <c r="C74" s="6" t="str">
        <f>"陈雨露"</f>
        <v>陈雨露</v>
      </c>
    </row>
    <row r="75" spans="1:3" ht="36" customHeight="1">
      <c r="A75" s="6">
        <v>73</v>
      </c>
      <c r="B75" s="6" t="str">
        <f>"25712020081211080284"</f>
        <v>25712020081211080284</v>
      </c>
      <c r="C75" s="6" t="str">
        <f>"张叶倍"</f>
        <v>张叶倍</v>
      </c>
    </row>
    <row r="76" spans="1:3" ht="36" customHeight="1">
      <c r="A76" s="6">
        <v>74</v>
      </c>
      <c r="B76" s="6" t="str">
        <f>"25712020081211160087"</f>
        <v>25712020081211160087</v>
      </c>
      <c r="C76" s="6" t="str">
        <f>"赵仪"</f>
        <v>赵仪</v>
      </c>
    </row>
    <row r="77" spans="1:3" ht="36" customHeight="1">
      <c r="A77" s="6">
        <v>75</v>
      </c>
      <c r="B77" s="6" t="str">
        <f>"25712020081211180688"</f>
        <v>25712020081211180688</v>
      </c>
      <c r="C77" s="6" t="str">
        <f>"冯妃"</f>
        <v>冯妃</v>
      </c>
    </row>
    <row r="78" spans="1:3" ht="36" customHeight="1">
      <c r="A78" s="6">
        <v>76</v>
      </c>
      <c r="B78" s="6" t="str">
        <f>"25712020081211185689"</f>
        <v>25712020081211185689</v>
      </c>
      <c r="C78" s="6" t="str">
        <f>"万如"</f>
        <v>万如</v>
      </c>
    </row>
    <row r="79" spans="1:3" ht="36" customHeight="1">
      <c r="A79" s="6">
        <v>77</v>
      </c>
      <c r="B79" s="6" t="str">
        <f>"25712020081211200890"</f>
        <v>25712020081211200890</v>
      </c>
      <c r="C79" s="6" t="str">
        <f>"潘容"</f>
        <v>潘容</v>
      </c>
    </row>
    <row r="80" spans="1:3" ht="36" customHeight="1">
      <c r="A80" s="6">
        <v>78</v>
      </c>
      <c r="B80" s="6" t="str">
        <f>"25712020081211224191"</f>
        <v>25712020081211224191</v>
      </c>
      <c r="C80" s="6" t="str">
        <f>"吴慧"</f>
        <v>吴慧</v>
      </c>
    </row>
    <row r="81" spans="1:3" ht="36" customHeight="1">
      <c r="A81" s="6">
        <v>79</v>
      </c>
      <c r="B81" s="6" t="str">
        <f>"25712020081211252092"</f>
        <v>25712020081211252092</v>
      </c>
      <c r="C81" s="6" t="str">
        <f>"蔡親海"</f>
        <v>蔡親海</v>
      </c>
    </row>
    <row r="82" spans="1:3" ht="36" customHeight="1">
      <c r="A82" s="6">
        <v>80</v>
      </c>
      <c r="B82" s="6" t="str">
        <f>"25712020081211313495"</f>
        <v>25712020081211313495</v>
      </c>
      <c r="C82" s="6" t="str">
        <f>"邢志瑶"</f>
        <v>邢志瑶</v>
      </c>
    </row>
    <row r="83" spans="1:3" ht="36" customHeight="1">
      <c r="A83" s="6">
        <v>81</v>
      </c>
      <c r="B83" s="6" t="str">
        <f>"25712020081211315096"</f>
        <v>25712020081211315096</v>
      </c>
      <c r="C83" s="6" t="str">
        <f>"潘在奋"</f>
        <v>潘在奋</v>
      </c>
    </row>
    <row r="84" spans="1:3" ht="36" customHeight="1">
      <c r="A84" s="6">
        <v>82</v>
      </c>
      <c r="B84" s="6" t="str">
        <f>"25712020081211381799"</f>
        <v>25712020081211381799</v>
      </c>
      <c r="C84" s="6" t="str">
        <f>"陈美珍"</f>
        <v>陈美珍</v>
      </c>
    </row>
    <row r="85" spans="1:3" ht="36" customHeight="1">
      <c r="A85" s="6">
        <v>83</v>
      </c>
      <c r="B85" s="6" t="str">
        <f>"257120200812113836100"</f>
        <v>257120200812113836100</v>
      </c>
      <c r="C85" s="6" t="str">
        <f>"郑轩媚"</f>
        <v>郑轩媚</v>
      </c>
    </row>
    <row r="86" spans="1:3" ht="36" customHeight="1">
      <c r="A86" s="6">
        <v>84</v>
      </c>
      <c r="B86" s="6" t="str">
        <f>"257120200812114131101"</f>
        <v>257120200812114131101</v>
      </c>
      <c r="C86" s="6" t="str">
        <f>"陈泽青"</f>
        <v>陈泽青</v>
      </c>
    </row>
    <row r="87" spans="1:3" ht="36" customHeight="1">
      <c r="A87" s="6">
        <v>85</v>
      </c>
      <c r="B87" s="6" t="str">
        <f>"257120200812115428102"</f>
        <v>257120200812115428102</v>
      </c>
      <c r="C87" s="6" t="str">
        <f>"梁佳"</f>
        <v>梁佳</v>
      </c>
    </row>
    <row r="88" spans="1:3" ht="36" customHeight="1">
      <c r="A88" s="6">
        <v>86</v>
      </c>
      <c r="B88" s="6" t="str">
        <f>"257120200812115702103"</f>
        <v>257120200812115702103</v>
      </c>
      <c r="C88" s="6" t="str">
        <f>"陈荣富"</f>
        <v>陈荣富</v>
      </c>
    </row>
    <row r="89" spans="1:3" ht="36" customHeight="1">
      <c r="A89" s="6">
        <v>87</v>
      </c>
      <c r="B89" s="6" t="str">
        <f>"257120200812115903104"</f>
        <v>257120200812115903104</v>
      </c>
      <c r="C89" s="6" t="str">
        <f>"梁亚团"</f>
        <v>梁亚团</v>
      </c>
    </row>
    <row r="90" spans="1:3" ht="36" customHeight="1">
      <c r="A90" s="6">
        <v>88</v>
      </c>
      <c r="B90" s="6" t="str">
        <f>"257120200812120200105"</f>
        <v>257120200812120200105</v>
      </c>
      <c r="C90" s="6" t="str">
        <f>"苏天龙"</f>
        <v>苏天龙</v>
      </c>
    </row>
    <row r="91" spans="1:3" ht="36" customHeight="1">
      <c r="A91" s="6">
        <v>89</v>
      </c>
      <c r="B91" s="6" t="str">
        <f>"257120200812120222106"</f>
        <v>257120200812120222106</v>
      </c>
      <c r="C91" s="6" t="str">
        <f>"冼庆帝"</f>
        <v>冼庆帝</v>
      </c>
    </row>
    <row r="92" spans="1:3" ht="36" customHeight="1">
      <c r="A92" s="6">
        <v>90</v>
      </c>
      <c r="B92" s="6" t="str">
        <f>"257120200812122216108"</f>
        <v>257120200812122216108</v>
      </c>
      <c r="C92" s="6" t="str">
        <f>"羊秀丽"</f>
        <v>羊秀丽</v>
      </c>
    </row>
    <row r="93" spans="1:3" ht="36" customHeight="1">
      <c r="A93" s="6">
        <v>91</v>
      </c>
      <c r="B93" s="6" t="str">
        <f>"257120200812122419109"</f>
        <v>257120200812122419109</v>
      </c>
      <c r="C93" s="6" t="str">
        <f>"林菁颖"</f>
        <v>林菁颖</v>
      </c>
    </row>
    <row r="94" spans="1:3" ht="36" customHeight="1">
      <c r="A94" s="6">
        <v>92</v>
      </c>
      <c r="B94" s="6" t="str">
        <f>"257120200812123759111"</f>
        <v>257120200812123759111</v>
      </c>
      <c r="C94" s="6" t="str">
        <f>"黄东崇"</f>
        <v>黄东崇</v>
      </c>
    </row>
    <row r="95" spans="1:3" ht="36" customHeight="1">
      <c r="A95" s="6">
        <v>93</v>
      </c>
      <c r="B95" s="6" t="str">
        <f>"257120200812123827112"</f>
        <v>257120200812123827112</v>
      </c>
      <c r="C95" s="6" t="str">
        <f>"王来娣"</f>
        <v>王来娣</v>
      </c>
    </row>
    <row r="96" spans="1:3" ht="36" customHeight="1">
      <c r="A96" s="6">
        <v>94</v>
      </c>
      <c r="B96" s="6" t="str">
        <f>"257120200812125220113"</f>
        <v>257120200812125220113</v>
      </c>
      <c r="C96" s="6" t="str">
        <f>"朱筱宁"</f>
        <v>朱筱宁</v>
      </c>
    </row>
    <row r="97" spans="1:3" ht="36" customHeight="1">
      <c r="A97" s="6">
        <v>95</v>
      </c>
      <c r="B97" s="6" t="str">
        <f>"257120200812130713114"</f>
        <v>257120200812130713114</v>
      </c>
      <c r="C97" s="6" t="str">
        <f>"邓献升"</f>
        <v>邓献升</v>
      </c>
    </row>
    <row r="98" spans="1:3" ht="36" customHeight="1">
      <c r="A98" s="6">
        <v>96</v>
      </c>
      <c r="B98" s="6" t="str">
        <f>"257120200812130728115"</f>
        <v>257120200812130728115</v>
      </c>
      <c r="C98" s="6" t="str">
        <f>"王壮"</f>
        <v>王壮</v>
      </c>
    </row>
    <row r="99" spans="1:3" ht="36" customHeight="1">
      <c r="A99" s="6">
        <v>97</v>
      </c>
      <c r="B99" s="6" t="str">
        <f>"257120200812130959116"</f>
        <v>257120200812130959116</v>
      </c>
      <c r="C99" s="6" t="str">
        <f>"何小慧"</f>
        <v>何小慧</v>
      </c>
    </row>
    <row r="100" spans="1:3" ht="36" customHeight="1">
      <c r="A100" s="6">
        <v>98</v>
      </c>
      <c r="B100" s="6" t="str">
        <f>"257120200812131537117"</f>
        <v>257120200812131537117</v>
      </c>
      <c r="C100" s="6" t="str">
        <f>"符彩燕"</f>
        <v>符彩燕</v>
      </c>
    </row>
    <row r="101" spans="1:3" ht="36" customHeight="1">
      <c r="A101" s="6">
        <v>99</v>
      </c>
      <c r="B101" s="6" t="str">
        <f>"257120200812132405118"</f>
        <v>257120200812132405118</v>
      </c>
      <c r="C101" s="6" t="str">
        <f>"苏明明"</f>
        <v>苏明明</v>
      </c>
    </row>
    <row r="102" spans="1:3" ht="36" customHeight="1">
      <c r="A102" s="6">
        <v>100</v>
      </c>
      <c r="B102" s="6" t="str">
        <f>"257120200812133005119"</f>
        <v>257120200812133005119</v>
      </c>
      <c r="C102" s="6" t="str">
        <f>"符燕香"</f>
        <v>符燕香</v>
      </c>
    </row>
    <row r="103" spans="1:3" ht="36" customHeight="1">
      <c r="A103" s="6">
        <v>101</v>
      </c>
      <c r="B103" s="6" t="str">
        <f>"257120200812133317120"</f>
        <v>257120200812133317120</v>
      </c>
      <c r="C103" s="6" t="str">
        <f>"廖苓杏"</f>
        <v>廖苓杏</v>
      </c>
    </row>
    <row r="104" spans="1:3" ht="36" customHeight="1">
      <c r="A104" s="6">
        <v>102</v>
      </c>
      <c r="B104" s="6" t="str">
        <f>"257120200812134053121"</f>
        <v>257120200812134053121</v>
      </c>
      <c r="C104" s="6" t="str">
        <f>"胡福香"</f>
        <v>胡福香</v>
      </c>
    </row>
    <row r="105" spans="1:3" ht="36" customHeight="1">
      <c r="A105" s="6">
        <v>103</v>
      </c>
      <c r="B105" s="6" t="str">
        <f>"257120200812134301122"</f>
        <v>257120200812134301122</v>
      </c>
      <c r="C105" s="6" t="str">
        <f>"秦大为"</f>
        <v>秦大为</v>
      </c>
    </row>
    <row r="106" spans="1:3" ht="36" customHeight="1">
      <c r="A106" s="6">
        <v>104</v>
      </c>
      <c r="B106" s="6" t="str">
        <f>"257120200812135509123"</f>
        <v>257120200812135509123</v>
      </c>
      <c r="C106" s="6" t="str">
        <f>"王康柠"</f>
        <v>王康柠</v>
      </c>
    </row>
    <row r="107" spans="1:3" ht="36" customHeight="1">
      <c r="A107" s="6">
        <v>105</v>
      </c>
      <c r="B107" s="6" t="str">
        <f>"257120200812140746124"</f>
        <v>257120200812140746124</v>
      </c>
      <c r="C107" s="6" t="str">
        <f>"许茹怡"</f>
        <v>许茹怡</v>
      </c>
    </row>
    <row r="108" spans="1:3" ht="36" customHeight="1">
      <c r="A108" s="6">
        <v>106</v>
      </c>
      <c r="B108" s="6" t="str">
        <f>"257120200812141459125"</f>
        <v>257120200812141459125</v>
      </c>
      <c r="C108" s="6" t="str">
        <f>"丁君慧"</f>
        <v>丁君慧</v>
      </c>
    </row>
    <row r="109" spans="1:3" ht="36" customHeight="1">
      <c r="A109" s="6">
        <v>107</v>
      </c>
      <c r="B109" s="6" t="str">
        <f>"257120200812141544126"</f>
        <v>257120200812141544126</v>
      </c>
      <c r="C109" s="6" t="str">
        <f>"郑誉"</f>
        <v>郑誉</v>
      </c>
    </row>
    <row r="110" spans="1:3" ht="36" customHeight="1">
      <c r="A110" s="6">
        <v>108</v>
      </c>
      <c r="B110" s="6" t="str">
        <f>"257120200812141808127"</f>
        <v>257120200812141808127</v>
      </c>
      <c r="C110" s="6" t="str">
        <f>"洪瑜"</f>
        <v>洪瑜</v>
      </c>
    </row>
    <row r="111" spans="1:3" ht="36" customHeight="1">
      <c r="A111" s="6">
        <v>109</v>
      </c>
      <c r="B111" s="6" t="str">
        <f>"257120200812141953128"</f>
        <v>257120200812141953128</v>
      </c>
      <c r="C111" s="6" t="str">
        <f>"陈长和"</f>
        <v>陈长和</v>
      </c>
    </row>
    <row r="112" spans="1:3" ht="36" customHeight="1">
      <c r="A112" s="6">
        <v>110</v>
      </c>
      <c r="B112" s="6" t="str">
        <f>"257120200812142023129"</f>
        <v>257120200812142023129</v>
      </c>
      <c r="C112" s="6" t="str">
        <f>"王诗泽"</f>
        <v>王诗泽</v>
      </c>
    </row>
    <row r="113" spans="1:3" ht="36" customHeight="1">
      <c r="A113" s="6">
        <v>111</v>
      </c>
      <c r="B113" s="6" t="str">
        <f>"257120200812143329133"</f>
        <v>257120200812143329133</v>
      </c>
      <c r="C113" s="6" t="str">
        <f>"王振宇"</f>
        <v>王振宇</v>
      </c>
    </row>
    <row r="114" spans="1:3" ht="36" customHeight="1">
      <c r="A114" s="6">
        <v>112</v>
      </c>
      <c r="B114" s="6" t="str">
        <f>"257120200812143446134"</f>
        <v>257120200812143446134</v>
      </c>
      <c r="C114" s="6" t="str">
        <f>"符芳腾"</f>
        <v>符芳腾</v>
      </c>
    </row>
    <row r="115" spans="1:3" ht="36" customHeight="1">
      <c r="A115" s="6">
        <v>113</v>
      </c>
      <c r="B115" s="6" t="str">
        <f>"257120200812144208136"</f>
        <v>257120200812144208136</v>
      </c>
      <c r="C115" s="6" t="str">
        <f>"陈琳"</f>
        <v>陈琳</v>
      </c>
    </row>
    <row r="116" spans="1:3" ht="36" customHeight="1">
      <c r="A116" s="6">
        <v>114</v>
      </c>
      <c r="B116" s="6" t="str">
        <f>"257120200812145344139"</f>
        <v>257120200812145344139</v>
      </c>
      <c r="C116" s="6" t="str">
        <f>"邬龙港"</f>
        <v>邬龙港</v>
      </c>
    </row>
    <row r="117" spans="1:3" ht="36" customHeight="1">
      <c r="A117" s="6">
        <v>115</v>
      </c>
      <c r="B117" s="6" t="str">
        <f>"257120200812145546140"</f>
        <v>257120200812145546140</v>
      </c>
      <c r="C117" s="6" t="str">
        <f>"焦兰婷"</f>
        <v>焦兰婷</v>
      </c>
    </row>
    <row r="118" spans="1:3" ht="36" customHeight="1">
      <c r="A118" s="6">
        <v>116</v>
      </c>
      <c r="B118" s="6" t="str">
        <f>"257120200812145616141"</f>
        <v>257120200812145616141</v>
      </c>
      <c r="C118" s="6" t="str">
        <f>"李昌波"</f>
        <v>李昌波</v>
      </c>
    </row>
    <row r="119" spans="1:3" ht="36" customHeight="1">
      <c r="A119" s="6">
        <v>117</v>
      </c>
      <c r="B119" s="6" t="str">
        <f>"257120200812145633142"</f>
        <v>257120200812145633142</v>
      </c>
      <c r="C119" s="6" t="str">
        <f>"辜冠铭"</f>
        <v>辜冠铭</v>
      </c>
    </row>
    <row r="120" spans="1:3" ht="36" customHeight="1">
      <c r="A120" s="6">
        <v>118</v>
      </c>
      <c r="B120" s="6" t="str">
        <f>"257120200812145940143"</f>
        <v>257120200812145940143</v>
      </c>
      <c r="C120" s="6" t="str">
        <f>"张裕松"</f>
        <v>张裕松</v>
      </c>
    </row>
    <row r="121" spans="1:3" ht="36" customHeight="1">
      <c r="A121" s="6">
        <v>119</v>
      </c>
      <c r="B121" s="6" t="str">
        <f>"257120200812150641144"</f>
        <v>257120200812150641144</v>
      </c>
      <c r="C121" s="6" t="str">
        <f>"陈奕宇"</f>
        <v>陈奕宇</v>
      </c>
    </row>
    <row r="122" spans="1:3" ht="36" customHeight="1">
      <c r="A122" s="6">
        <v>120</v>
      </c>
      <c r="B122" s="6" t="str">
        <f>"257120200812150908145"</f>
        <v>257120200812150908145</v>
      </c>
      <c r="C122" s="6" t="str">
        <f>"王国禄"</f>
        <v>王国禄</v>
      </c>
    </row>
    <row r="123" spans="1:3" ht="36" customHeight="1">
      <c r="A123" s="6">
        <v>121</v>
      </c>
      <c r="B123" s="6" t="str">
        <f>"257120200812151100146"</f>
        <v>257120200812151100146</v>
      </c>
      <c r="C123" s="6" t="str">
        <f>"吴维芬"</f>
        <v>吴维芬</v>
      </c>
    </row>
    <row r="124" spans="1:3" ht="36" customHeight="1">
      <c r="A124" s="6">
        <v>122</v>
      </c>
      <c r="B124" s="6" t="str">
        <f>"257120200812151328147"</f>
        <v>257120200812151328147</v>
      </c>
      <c r="C124" s="6" t="str">
        <f>"周盛运"</f>
        <v>周盛运</v>
      </c>
    </row>
    <row r="125" spans="1:3" ht="36" customHeight="1">
      <c r="A125" s="6">
        <v>123</v>
      </c>
      <c r="B125" s="6" t="str">
        <f>"257120200812151501148"</f>
        <v>257120200812151501148</v>
      </c>
      <c r="C125" s="6" t="str">
        <f>"王丽媛"</f>
        <v>王丽媛</v>
      </c>
    </row>
    <row r="126" spans="1:3" ht="36" customHeight="1">
      <c r="A126" s="6">
        <v>124</v>
      </c>
      <c r="B126" s="6" t="str">
        <f>"257120200812151559149"</f>
        <v>257120200812151559149</v>
      </c>
      <c r="C126" s="6" t="str">
        <f>"刘祥先"</f>
        <v>刘祥先</v>
      </c>
    </row>
    <row r="127" spans="1:3" ht="36" customHeight="1">
      <c r="A127" s="6">
        <v>125</v>
      </c>
      <c r="B127" s="6" t="str">
        <f>"257120200812151705150"</f>
        <v>257120200812151705150</v>
      </c>
      <c r="C127" s="6" t="str">
        <f>"何金杏"</f>
        <v>何金杏</v>
      </c>
    </row>
    <row r="128" spans="1:3" ht="36" customHeight="1">
      <c r="A128" s="6">
        <v>126</v>
      </c>
      <c r="B128" s="6" t="str">
        <f>"257120200812151932151"</f>
        <v>257120200812151932151</v>
      </c>
      <c r="C128" s="6" t="str">
        <f>"黄坚"</f>
        <v>黄坚</v>
      </c>
    </row>
    <row r="129" spans="1:3" ht="36" customHeight="1">
      <c r="A129" s="6">
        <v>127</v>
      </c>
      <c r="B129" s="6" t="str">
        <f>"257120200812152014152"</f>
        <v>257120200812152014152</v>
      </c>
      <c r="C129" s="6" t="str">
        <f>"符永佳"</f>
        <v>符永佳</v>
      </c>
    </row>
    <row r="130" spans="1:3" ht="36" customHeight="1">
      <c r="A130" s="6">
        <v>128</v>
      </c>
      <c r="B130" s="6" t="str">
        <f>"257120200812152135153"</f>
        <v>257120200812152135153</v>
      </c>
      <c r="C130" s="6" t="str">
        <f>"刘小娜"</f>
        <v>刘小娜</v>
      </c>
    </row>
    <row r="131" spans="1:3" ht="36" customHeight="1">
      <c r="A131" s="6">
        <v>129</v>
      </c>
      <c r="B131" s="6" t="str">
        <f>"257120200812152834154"</f>
        <v>257120200812152834154</v>
      </c>
      <c r="C131" s="6" t="str">
        <f>"林道盛"</f>
        <v>林道盛</v>
      </c>
    </row>
    <row r="132" spans="1:3" ht="36" customHeight="1">
      <c r="A132" s="6">
        <v>130</v>
      </c>
      <c r="B132" s="6" t="str">
        <f>"257120200812153443155"</f>
        <v>257120200812153443155</v>
      </c>
      <c r="C132" s="6" t="str">
        <f>"陈米曼"</f>
        <v>陈米曼</v>
      </c>
    </row>
    <row r="133" spans="1:3" ht="36" customHeight="1">
      <c r="A133" s="6">
        <v>131</v>
      </c>
      <c r="B133" s="6" t="str">
        <f>"257120200812154854157"</f>
        <v>257120200812154854157</v>
      </c>
      <c r="C133" s="6" t="str">
        <f>"王阳"</f>
        <v>王阳</v>
      </c>
    </row>
    <row r="134" spans="1:3" ht="36" customHeight="1">
      <c r="A134" s="6">
        <v>132</v>
      </c>
      <c r="B134" s="6" t="str">
        <f>"257120200812155625159"</f>
        <v>257120200812155625159</v>
      </c>
      <c r="C134" s="6" t="str">
        <f>"郑作榜"</f>
        <v>郑作榜</v>
      </c>
    </row>
    <row r="135" spans="1:3" ht="36" customHeight="1">
      <c r="A135" s="6">
        <v>133</v>
      </c>
      <c r="B135" s="6" t="str">
        <f>"257120200812160154160"</f>
        <v>257120200812160154160</v>
      </c>
      <c r="C135" s="6" t="str">
        <f>"王启孝"</f>
        <v>王启孝</v>
      </c>
    </row>
    <row r="136" spans="1:3" ht="36" customHeight="1">
      <c r="A136" s="6">
        <v>134</v>
      </c>
      <c r="B136" s="6" t="str">
        <f>"257120200812162236163"</f>
        <v>257120200812162236163</v>
      </c>
      <c r="C136" s="6" t="str">
        <f>"吴文靖"</f>
        <v>吴文靖</v>
      </c>
    </row>
    <row r="137" spans="1:3" ht="36" customHeight="1">
      <c r="A137" s="6">
        <v>135</v>
      </c>
      <c r="B137" s="6" t="str">
        <f>"257120200812162802165"</f>
        <v>257120200812162802165</v>
      </c>
      <c r="C137" s="6" t="str">
        <f>"符喜俐"</f>
        <v>符喜俐</v>
      </c>
    </row>
    <row r="138" spans="1:3" ht="36" customHeight="1">
      <c r="A138" s="6">
        <v>136</v>
      </c>
      <c r="B138" s="6" t="str">
        <f>"257120200812163327166"</f>
        <v>257120200812163327166</v>
      </c>
      <c r="C138" s="6" t="str">
        <f>"李承寿"</f>
        <v>李承寿</v>
      </c>
    </row>
    <row r="139" spans="1:3" ht="36" customHeight="1">
      <c r="A139" s="6">
        <v>137</v>
      </c>
      <c r="B139" s="6" t="str">
        <f>"257120200812163923169"</f>
        <v>257120200812163923169</v>
      </c>
      <c r="C139" s="6" t="str">
        <f>"冯泽宗"</f>
        <v>冯泽宗</v>
      </c>
    </row>
    <row r="140" spans="1:3" ht="36" customHeight="1">
      <c r="A140" s="6">
        <v>138</v>
      </c>
      <c r="B140" s="6" t="str">
        <f>"257120200812164455170"</f>
        <v>257120200812164455170</v>
      </c>
      <c r="C140" s="6" t="str">
        <f>"黄照足"</f>
        <v>黄照足</v>
      </c>
    </row>
    <row r="141" spans="1:3" ht="36" customHeight="1">
      <c r="A141" s="6">
        <v>139</v>
      </c>
      <c r="B141" s="6" t="str">
        <f>"257120200812164826171"</f>
        <v>257120200812164826171</v>
      </c>
      <c r="C141" s="6" t="str">
        <f>"符晓彤"</f>
        <v>符晓彤</v>
      </c>
    </row>
    <row r="142" spans="1:3" ht="36" customHeight="1">
      <c r="A142" s="6">
        <v>140</v>
      </c>
      <c r="B142" s="6" t="str">
        <f>"257120200812165012173"</f>
        <v>257120200812165012173</v>
      </c>
      <c r="C142" s="6" t="str">
        <f>"徐恩珑"</f>
        <v>徐恩珑</v>
      </c>
    </row>
    <row r="143" spans="1:3" ht="36" customHeight="1">
      <c r="A143" s="6">
        <v>141</v>
      </c>
      <c r="B143" s="6" t="str">
        <f>"257120200812165402174"</f>
        <v>257120200812165402174</v>
      </c>
      <c r="C143" s="6" t="str">
        <f>"叶青文"</f>
        <v>叶青文</v>
      </c>
    </row>
    <row r="144" spans="1:3" ht="36" customHeight="1">
      <c r="A144" s="6">
        <v>142</v>
      </c>
      <c r="B144" s="6" t="str">
        <f>"257120200812165540176"</f>
        <v>257120200812165540176</v>
      </c>
      <c r="C144" s="6" t="str">
        <f>"符绵泮"</f>
        <v>符绵泮</v>
      </c>
    </row>
    <row r="145" spans="1:3" ht="36" customHeight="1">
      <c r="A145" s="6">
        <v>143</v>
      </c>
      <c r="B145" s="6" t="str">
        <f>"257120200812165700177"</f>
        <v>257120200812165700177</v>
      </c>
      <c r="C145" s="6" t="str">
        <f>"高开伟"</f>
        <v>高开伟</v>
      </c>
    </row>
    <row r="146" spans="1:3" ht="36" customHeight="1">
      <c r="A146" s="6">
        <v>144</v>
      </c>
      <c r="B146" s="6" t="str">
        <f>"257120200812170026178"</f>
        <v>257120200812170026178</v>
      </c>
      <c r="C146" s="6" t="str">
        <f>"林维燕"</f>
        <v>林维燕</v>
      </c>
    </row>
    <row r="147" spans="1:3" ht="36" customHeight="1">
      <c r="A147" s="6">
        <v>145</v>
      </c>
      <c r="B147" s="6" t="str">
        <f>"257120200812170320179"</f>
        <v>257120200812170320179</v>
      </c>
      <c r="C147" s="6" t="str">
        <f>"梁鸣凤"</f>
        <v>梁鸣凤</v>
      </c>
    </row>
    <row r="148" spans="1:3" ht="36" customHeight="1">
      <c r="A148" s="6">
        <v>146</v>
      </c>
      <c r="B148" s="6" t="str">
        <f>"257120200812170345180"</f>
        <v>257120200812170345180</v>
      </c>
      <c r="C148" s="6" t="str">
        <f>"蔡汝伟"</f>
        <v>蔡汝伟</v>
      </c>
    </row>
    <row r="149" spans="1:3" ht="36" customHeight="1">
      <c r="A149" s="6">
        <v>147</v>
      </c>
      <c r="B149" s="6" t="str">
        <f>"257120200812170454181"</f>
        <v>257120200812170454181</v>
      </c>
      <c r="C149" s="6" t="str">
        <f>"冯丽梅"</f>
        <v>冯丽梅</v>
      </c>
    </row>
    <row r="150" spans="1:3" ht="36" customHeight="1">
      <c r="A150" s="6">
        <v>148</v>
      </c>
      <c r="B150" s="6" t="str">
        <f>"257120200812171315182"</f>
        <v>257120200812171315182</v>
      </c>
      <c r="C150" s="6" t="str">
        <f>"何应东"</f>
        <v>何应东</v>
      </c>
    </row>
    <row r="151" spans="1:3" ht="36" customHeight="1">
      <c r="A151" s="6">
        <v>149</v>
      </c>
      <c r="B151" s="6" t="str">
        <f>"257120200812171728183"</f>
        <v>257120200812171728183</v>
      </c>
      <c r="C151" s="6" t="str">
        <f>"吴冠雯"</f>
        <v>吴冠雯</v>
      </c>
    </row>
    <row r="152" spans="1:3" ht="36" customHeight="1">
      <c r="A152" s="6">
        <v>150</v>
      </c>
      <c r="B152" s="6" t="str">
        <f>"257120200812172152184"</f>
        <v>257120200812172152184</v>
      </c>
      <c r="C152" s="6" t="str">
        <f>"王筱漫"</f>
        <v>王筱漫</v>
      </c>
    </row>
    <row r="153" spans="1:3" ht="36" customHeight="1">
      <c r="A153" s="6">
        <v>151</v>
      </c>
      <c r="B153" s="6" t="str">
        <f>"257120200812172910185"</f>
        <v>257120200812172910185</v>
      </c>
      <c r="C153" s="6" t="str">
        <f>"张小山"</f>
        <v>张小山</v>
      </c>
    </row>
    <row r="154" spans="1:3" ht="36" customHeight="1">
      <c r="A154" s="6">
        <v>152</v>
      </c>
      <c r="B154" s="6" t="str">
        <f>"257120200812173107186"</f>
        <v>257120200812173107186</v>
      </c>
      <c r="C154" s="6" t="str">
        <f>"陈纪斌"</f>
        <v>陈纪斌</v>
      </c>
    </row>
    <row r="155" spans="1:3" ht="36" customHeight="1">
      <c r="A155" s="6">
        <v>153</v>
      </c>
      <c r="B155" s="6" t="str">
        <f>"257120200812173625188"</f>
        <v>257120200812173625188</v>
      </c>
      <c r="C155" s="6" t="str">
        <f>"邓川成"</f>
        <v>邓川成</v>
      </c>
    </row>
    <row r="156" spans="1:3" ht="36" customHeight="1">
      <c r="A156" s="6">
        <v>154</v>
      </c>
      <c r="B156" s="6" t="str">
        <f>"257120200812173822189"</f>
        <v>257120200812173822189</v>
      </c>
      <c r="C156" s="6" t="str">
        <f>"陈梦婷"</f>
        <v>陈梦婷</v>
      </c>
    </row>
    <row r="157" spans="1:3" ht="36" customHeight="1">
      <c r="A157" s="6">
        <v>155</v>
      </c>
      <c r="B157" s="6" t="str">
        <f>"257120200812174429190"</f>
        <v>257120200812174429190</v>
      </c>
      <c r="C157" s="6" t="str">
        <f>"周石林"</f>
        <v>周石林</v>
      </c>
    </row>
    <row r="158" spans="1:3" ht="36" customHeight="1">
      <c r="A158" s="6">
        <v>156</v>
      </c>
      <c r="B158" s="6" t="str">
        <f>"257120200812174850191"</f>
        <v>257120200812174850191</v>
      </c>
      <c r="C158" s="6" t="str">
        <f>"方妹妹"</f>
        <v>方妹妹</v>
      </c>
    </row>
    <row r="159" spans="1:3" ht="36" customHeight="1">
      <c r="A159" s="6">
        <v>157</v>
      </c>
      <c r="B159" s="6" t="str">
        <f>"257120200812175032192"</f>
        <v>257120200812175032192</v>
      </c>
      <c r="C159" s="6" t="str">
        <f>"潘南珍"</f>
        <v>潘南珍</v>
      </c>
    </row>
    <row r="160" spans="1:3" ht="36" customHeight="1">
      <c r="A160" s="6">
        <v>158</v>
      </c>
      <c r="B160" s="6" t="str">
        <f>"257120200812175716193"</f>
        <v>257120200812175716193</v>
      </c>
      <c r="C160" s="6" t="str">
        <f>"李武雄"</f>
        <v>李武雄</v>
      </c>
    </row>
    <row r="161" spans="1:3" ht="36" customHeight="1">
      <c r="A161" s="6">
        <v>159</v>
      </c>
      <c r="B161" s="6" t="str">
        <f>"257120200812181044194"</f>
        <v>257120200812181044194</v>
      </c>
      <c r="C161" s="6" t="str">
        <f>"郑梁锦"</f>
        <v>郑梁锦</v>
      </c>
    </row>
    <row r="162" spans="1:3" ht="36" customHeight="1">
      <c r="A162" s="6">
        <v>160</v>
      </c>
      <c r="B162" s="6" t="str">
        <f>"257120200812181741195"</f>
        <v>257120200812181741195</v>
      </c>
      <c r="C162" s="6" t="str">
        <f>"王远彬"</f>
        <v>王远彬</v>
      </c>
    </row>
    <row r="163" spans="1:3" ht="36" customHeight="1">
      <c r="A163" s="6">
        <v>161</v>
      </c>
      <c r="B163" s="6" t="str">
        <f>"257120200812182628196"</f>
        <v>257120200812182628196</v>
      </c>
      <c r="C163" s="6" t="str">
        <f>"陈广立"</f>
        <v>陈广立</v>
      </c>
    </row>
    <row r="164" spans="1:3" ht="36" customHeight="1">
      <c r="A164" s="6">
        <v>162</v>
      </c>
      <c r="B164" s="6" t="str">
        <f>"257120200812183340197"</f>
        <v>257120200812183340197</v>
      </c>
      <c r="C164" s="6" t="str">
        <f>"陈文慧"</f>
        <v>陈文慧</v>
      </c>
    </row>
    <row r="165" spans="1:3" ht="36" customHeight="1">
      <c r="A165" s="6">
        <v>163</v>
      </c>
      <c r="B165" s="6" t="str">
        <f>"257120200812183709198"</f>
        <v>257120200812183709198</v>
      </c>
      <c r="C165" s="6" t="str">
        <f>"邢俏厅"</f>
        <v>邢俏厅</v>
      </c>
    </row>
    <row r="166" spans="1:3" ht="36" customHeight="1">
      <c r="A166" s="6">
        <v>164</v>
      </c>
      <c r="B166" s="6" t="str">
        <f>"257120200812184423199"</f>
        <v>257120200812184423199</v>
      </c>
      <c r="C166" s="6" t="str">
        <f>"王德副"</f>
        <v>王德副</v>
      </c>
    </row>
    <row r="167" spans="1:3" ht="36" customHeight="1">
      <c r="A167" s="6">
        <v>165</v>
      </c>
      <c r="B167" s="6" t="str">
        <f>"257120200812184712200"</f>
        <v>257120200812184712200</v>
      </c>
      <c r="C167" s="6" t="str">
        <f>"陈阿娜"</f>
        <v>陈阿娜</v>
      </c>
    </row>
    <row r="168" spans="1:3" ht="36" customHeight="1">
      <c r="A168" s="6">
        <v>166</v>
      </c>
      <c r="B168" s="6" t="str">
        <f>"257120200812184727202"</f>
        <v>257120200812184727202</v>
      </c>
      <c r="C168" s="6" t="str">
        <f>"邱小康"</f>
        <v>邱小康</v>
      </c>
    </row>
    <row r="169" spans="1:3" ht="36" customHeight="1">
      <c r="A169" s="6">
        <v>167</v>
      </c>
      <c r="B169" s="6" t="str">
        <f>"257120200812185021204"</f>
        <v>257120200812185021204</v>
      </c>
      <c r="C169" s="6" t="str">
        <f>"陈定亮"</f>
        <v>陈定亮</v>
      </c>
    </row>
    <row r="170" spans="1:3" ht="36" customHeight="1">
      <c r="A170" s="6">
        <v>168</v>
      </c>
      <c r="B170" s="6" t="str">
        <f>"257120200812185028205"</f>
        <v>257120200812185028205</v>
      </c>
      <c r="C170" s="6" t="str">
        <f>"彭业鸿"</f>
        <v>彭业鸿</v>
      </c>
    </row>
    <row r="171" spans="1:3" ht="36" customHeight="1">
      <c r="A171" s="6">
        <v>169</v>
      </c>
      <c r="B171" s="6" t="str">
        <f>"257120200812190305207"</f>
        <v>257120200812190305207</v>
      </c>
      <c r="C171" s="6" t="str">
        <f>"谢定玮"</f>
        <v>谢定玮</v>
      </c>
    </row>
    <row r="172" spans="1:3" ht="36" customHeight="1">
      <c r="A172" s="6">
        <v>170</v>
      </c>
      <c r="B172" s="6" t="str">
        <f>"257120200812193351214"</f>
        <v>257120200812193351214</v>
      </c>
      <c r="C172" s="6" t="str">
        <f>"赵光培"</f>
        <v>赵光培</v>
      </c>
    </row>
    <row r="173" spans="1:3" ht="36" customHeight="1">
      <c r="A173" s="6">
        <v>171</v>
      </c>
      <c r="B173" s="6" t="str">
        <f>"257120200812194205215"</f>
        <v>257120200812194205215</v>
      </c>
      <c r="C173" s="6" t="str">
        <f>"云娴"</f>
        <v>云娴</v>
      </c>
    </row>
    <row r="174" spans="1:3" ht="36" customHeight="1">
      <c r="A174" s="6">
        <v>172</v>
      </c>
      <c r="B174" s="6" t="str">
        <f>"257120200812194357216"</f>
        <v>257120200812194357216</v>
      </c>
      <c r="C174" s="6" t="str">
        <f>"王宝谷"</f>
        <v>王宝谷</v>
      </c>
    </row>
    <row r="175" spans="1:3" ht="36" customHeight="1">
      <c r="A175" s="6">
        <v>173</v>
      </c>
      <c r="B175" s="6" t="str">
        <f>"257120200812195923217"</f>
        <v>257120200812195923217</v>
      </c>
      <c r="C175" s="6" t="str">
        <f>"蔡海菊"</f>
        <v>蔡海菊</v>
      </c>
    </row>
    <row r="176" spans="1:3" ht="36" customHeight="1">
      <c r="A176" s="6">
        <v>174</v>
      </c>
      <c r="B176" s="6" t="str">
        <f>"257120200812200045218"</f>
        <v>257120200812200045218</v>
      </c>
      <c r="C176" s="6" t="str">
        <f>"莫海能"</f>
        <v>莫海能</v>
      </c>
    </row>
    <row r="177" spans="1:3" ht="36" customHeight="1">
      <c r="A177" s="6">
        <v>175</v>
      </c>
      <c r="B177" s="6" t="str">
        <f>"257120200812200058219"</f>
        <v>257120200812200058219</v>
      </c>
      <c r="C177" s="6" t="str">
        <f>"林建柳"</f>
        <v>林建柳</v>
      </c>
    </row>
    <row r="178" spans="1:3" ht="36" customHeight="1">
      <c r="A178" s="6">
        <v>176</v>
      </c>
      <c r="B178" s="6" t="str">
        <f>"257120200812200157221"</f>
        <v>257120200812200157221</v>
      </c>
      <c r="C178" s="6" t="str">
        <f>"凌光珍"</f>
        <v>凌光珍</v>
      </c>
    </row>
    <row r="179" spans="1:3" ht="36" customHeight="1">
      <c r="A179" s="6">
        <v>177</v>
      </c>
      <c r="B179" s="6" t="str">
        <f>"257120200812200703222"</f>
        <v>257120200812200703222</v>
      </c>
      <c r="C179" s="6" t="str">
        <f>"王首坤"</f>
        <v>王首坤</v>
      </c>
    </row>
    <row r="180" spans="1:3" ht="36" customHeight="1">
      <c r="A180" s="6">
        <v>178</v>
      </c>
      <c r="B180" s="6" t="str">
        <f>"257120200812201235223"</f>
        <v>257120200812201235223</v>
      </c>
      <c r="C180" s="6" t="str">
        <f>"蔡兴翔"</f>
        <v>蔡兴翔</v>
      </c>
    </row>
    <row r="181" spans="1:3" ht="36" customHeight="1">
      <c r="A181" s="6">
        <v>179</v>
      </c>
      <c r="B181" s="6" t="str">
        <f>"257120200812202726224"</f>
        <v>257120200812202726224</v>
      </c>
      <c r="C181" s="6" t="str">
        <f>"王芳"</f>
        <v>王芳</v>
      </c>
    </row>
    <row r="182" spans="1:3" ht="36" customHeight="1">
      <c r="A182" s="6">
        <v>180</v>
      </c>
      <c r="B182" s="6" t="str">
        <f>"257120200812203201226"</f>
        <v>257120200812203201226</v>
      </c>
      <c r="C182" s="6" t="str">
        <f>"邢景帅"</f>
        <v>邢景帅</v>
      </c>
    </row>
    <row r="183" spans="1:3" ht="36" customHeight="1">
      <c r="A183" s="6">
        <v>181</v>
      </c>
      <c r="B183" s="6" t="str">
        <f>"257120200812203418227"</f>
        <v>257120200812203418227</v>
      </c>
      <c r="C183" s="6" t="str">
        <f>"王敏霖"</f>
        <v>王敏霖</v>
      </c>
    </row>
    <row r="184" spans="1:3" ht="36" customHeight="1">
      <c r="A184" s="6">
        <v>182</v>
      </c>
      <c r="B184" s="6" t="str">
        <f>"257120200812203602228"</f>
        <v>257120200812203602228</v>
      </c>
      <c r="C184" s="6" t="str">
        <f>"吉巧玲"</f>
        <v>吉巧玲</v>
      </c>
    </row>
    <row r="185" spans="1:3" ht="36" customHeight="1">
      <c r="A185" s="6">
        <v>183</v>
      </c>
      <c r="B185" s="6" t="str">
        <f>"257120200812203605229"</f>
        <v>257120200812203605229</v>
      </c>
      <c r="C185" s="6" t="str">
        <f>"陈保兴"</f>
        <v>陈保兴</v>
      </c>
    </row>
    <row r="186" spans="1:3" ht="36" customHeight="1">
      <c r="A186" s="6">
        <v>184</v>
      </c>
      <c r="B186" s="6" t="str">
        <f>"257120200812203714230"</f>
        <v>257120200812203714230</v>
      </c>
      <c r="C186" s="6" t="str">
        <f>"王安娜"</f>
        <v>王安娜</v>
      </c>
    </row>
    <row r="187" spans="1:3" ht="36" customHeight="1">
      <c r="A187" s="6">
        <v>185</v>
      </c>
      <c r="B187" s="6" t="str">
        <f>"257120200812204316231"</f>
        <v>257120200812204316231</v>
      </c>
      <c r="C187" s="6" t="str">
        <f>"孙庆思"</f>
        <v>孙庆思</v>
      </c>
    </row>
    <row r="188" spans="1:3" ht="36" customHeight="1">
      <c r="A188" s="6">
        <v>186</v>
      </c>
      <c r="B188" s="6" t="str">
        <f>"257120200812204741232"</f>
        <v>257120200812204741232</v>
      </c>
      <c r="C188" s="6" t="str">
        <f>"黄亚军"</f>
        <v>黄亚军</v>
      </c>
    </row>
    <row r="189" spans="1:3" ht="36" customHeight="1">
      <c r="A189" s="6">
        <v>187</v>
      </c>
      <c r="B189" s="6" t="str">
        <f>"257120200812204747233"</f>
        <v>257120200812204747233</v>
      </c>
      <c r="C189" s="6" t="str">
        <f>"李欣"</f>
        <v>李欣</v>
      </c>
    </row>
    <row r="190" spans="1:3" ht="36" customHeight="1">
      <c r="A190" s="6">
        <v>188</v>
      </c>
      <c r="B190" s="6" t="str">
        <f>"257120200812204929234"</f>
        <v>257120200812204929234</v>
      </c>
      <c r="C190" s="6" t="str">
        <f>"邝煦"</f>
        <v>邝煦</v>
      </c>
    </row>
    <row r="191" spans="1:3" ht="36" customHeight="1">
      <c r="A191" s="6">
        <v>189</v>
      </c>
      <c r="B191" s="6" t="str">
        <f>"257120200812205652235"</f>
        <v>257120200812205652235</v>
      </c>
      <c r="C191" s="6" t="str">
        <f>"罗春丽"</f>
        <v>罗春丽</v>
      </c>
    </row>
    <row r="192" spans="1:3" ht="36" customHeight="1">
      <c r="A192" s="6">
        <v>190</v>
      </c>
      <c r="B192" s="6" t="str">
        <f>"257120200812210956236"</f>
        <v>257120200812210956236</v>
      </c>
      <c r="C192" s="6" t="str">
        <f>"文日超"</f>
        <v>文日超</v>
      </c>
    </row>
    <row r="193" spans="1:3" ht="36" customHeight="1">
      <c r="A193" s="6">
        <v>191</v>
      </c>
      <c r="B193" s="6" t="str">
        <f>"257120200812211014237"</f>
        <v>257120200812211014237</v>
      </c>
      <c r="C193" s="6" t="str">
        <f>"王海英"</f>
        <v>王海英</v>
      </c>
    </row>
    <row r="194" spans="1:3" ht="36" customHeight="1">
      <c r="A194" s="6">
        <v>192</v>
      </c>
      <c r="B194" s="6" t="str">
        <f>"257120200812211941238"</f>
        <v>257120200812211941238</v>
      </c>
      <c r="C194" s="6" t="str">
        <f>"陈学敏"</f>
        <v>陈学敏</v>
      </c>
    </row>
    <row r="195" spans="1:3" ht="36" customHeight="1">
      <c r="A195" s="6">
        <v>193</v>
      </c>
      <c r="B195" s="6" t="str">
        <f>"257120200812212206239"</f>
        <v>257120200812212206239</v>
      </c>
      <c r="C195" s="6" t="str">
        <f>"刘兰花"</f>
        <v>刘兰花</v>
      </c>
    </row>
    <row r="196" spans="1:3" ht="36" customHeight="1">
      <c r="A196" s="6">
        <v>194</v>
      </c>
      <c r="B196" s="6" t="str">
        <f>"257120200812212737240"</f>
        <v>257120200812212737240</v>
      </c>
      <c r="C196" s="6" t="str">
        <f>"吴冬梅"</f>
        <v>吴冬梅</v>
      </c>
    </row>
    <row r="197" spans="1:3" ht="36" customHeight="1">
      <c r="A197" s="6">
        <v>195</v>
      </c>
      <c r="B197" s="6" t="str">
        <f>"257120200812213047241"</f>
        <v>257120200812213047241</v>
      </c>
      <c r="C197" s="6" t="str">
        <f>"叶建峰"</f>
        <v>叶建峰</v>
      </c>
    </row>
    <row r="198" spans="1:3" ht="36" customHeight="1">
      <c r="A198" s="6">
        <v>196</v>
      </c>
      <c r="B198" s="6" t="str">
        <f>"257120200812213245242"</f>
        <v>257120200812213245242</v>
      </c>
      <c r="C198" s="6" t="str">
        <f>"袁婉珏"</f>
        <v>袁婉珏</v>
      </c>
    </row>
    <row r="199" spans="1:3" ht="36" customHeight="1">
      <c r="A199" s="6">
        <v>197</v>
      </c>
      <c r="B199" s="6" t="str">
        <f>"257120200812213254243"</f>
        <v>257120200812213254243</v>
      </c>
      <c r="C199" s="6" t="str">
        <f>"吴晓慧"</f>
        <v>吴晓慧</v>
      </c>
    </row>
    <row r="200" spans="1:3" ht="36" customHeight="1">
      <c r="A200" s="6">
        <v>198</v>
      </c>
      <c r="B200" s="6" t="str">
        <f>"257120200812213520244"</f>
        <v>257120200812213520244</v>
      </c>
      <c r="C200" s="6" t="str">
        <f>"唐甸生"</f>
        <v>唐甸生</v>
      </c>
    </row>
    <row r="201" spans="1:3" ht="36" customHeight="1">
      <c r="A201" s="6">
        <v>199</v>
      </c>
      <c r="B201" s="6" t="str">
        <f>"257120200812213857245"</f>
        <v>257120200812213857245</v>
      </c>
      <c r="C201" s="6" t="str">
        <f>"陈东升"</f>
        <v>陈东升</v>
      </c>
    </row>
    <row r="202" spans="1:3" ht="36" customHeight="1">
      <c r="A202" s="6">
        <v>200</v>
      </c>
      <c r="B202" s="6" t="str">
        <f>"257120200812214123246"</f>
        <v>257120200812214123246</v>
      </c>
      <c r="C202" s="6" t="str">
        <f>"龙艺丹"</f>
        <v>龙艺丹</v>
      </c>
    </row>
    <row r="203" spans="1:3" ht="36" customHeight="1">
      <c r="A203" s="6">
        <v>201</v>
      </c>
      <c r="B203" s="6" t="str">
        <f>"257120200812215021247"</f>
        <v>257120200812215021247</v>
      </c>
      <c r="C203" s="6" t="str">
        <f>"林芳"</f>
        <v>林芳</v>
      </c>
    </row>
    <row r="204" spans="1:3" ht="36" customHeight="1">
      <c r="A204" s="6">
        <v>202</v>
      </c>
      <c r="B204" s="6" t="str">
        <f>"257120200812215243248"</f>
        <v>257120200812215243248</v>
      </c>
      <c r="C204" s="6" t="str">
        <f>"张涛"</f>
        <v>张涛</v>
      </c>
    </row>
    <row r="205" spans="1:3" ht="36" customHeight="1">
      <c r="A205" s="6">
        <v>203</v>
      </c>
      <c r="B205" s="6" t="str">
        <f>"257120200812215643249"</f>
        <v>257120200812215643249</v>
      </c>
      <c r="C205" s="6" t="str">
        <f>"利声琳"</f>
        <v>利声琳</v>
      </c>
    </row>
    <row r="206" spans="1:3" ht="36" customHeight="1">
      <c r="A206" s="6">
        <v>204</v>
      </c>
      <c r="B206" s="6" t="str">
        <f>"257120200812215948250"</f>
        <v>257120200812215948250</v>
      </c>
      <c r="C206" s="6" t="str">
        <f>"傅奕君"</f>
        <v>傅奕君</v>
      </c>
    </row>
    <row r="207" spans="1:3" ht="36" customHeight="1">
      <c r="A207" s="6">
        <v>205</v>
      </c>
      <c r="B207" s="6" t="str">
        <f>"257120200812220334251"</f>
        <v>257120200812220334251</v>
      </c>
      <c r="C207" s="6" t="str">
        <f>"陈昌雄"</f>
        <v>陈昌雄</v>
      </c>
    </row>
    <row r="208" spans="1:3" ht="36" customHeight="1">
      <c r="A208" s="6">
        <v>206</v>
      </c>
      <c r="B208" s="6" t="str">
        <f>"257120200812220347252"</f>
        <v>257120200812220347252</v>
      </c>
      <c r="C208" s="6" t="str">
        <f>"周仁杰"</f>
        <v>周仁杰</v>
      </c>
    </row>
    <row r="209" spans="1:3" ht="36" customHeight="1">
      <c r="A209" s="6">
        <v>207</v>
      </c>
      <c r="B209" s="6" t="str">
        <f>"257120200812220743253"</f>
        <v>257120200812220743253</v>
      </c>
      <c r="C209" s="6" t="str">
        <f>"陈雪婷"</f>
        <v>陈雪婷</v>
      </c>
    </row>
    <row r="210" spans="1:3" ht="36" customHeight="1">
      <c r="A210" s="6">
        <v>208</v>
      </c>
      <c r="B210" s="6" t="str">
        <f>"257120200812220915254"</f>
        <v>257120200812220915254</v>
      </c>
      <c r="C210" s="6" t="str">
        <f>"吴坤柳"</f>
        <v>吴坤柳</v>
      </c>
    </row>
    <row r="211" spans="1:3" ht="36" customHeight="1">
      <c r="A211" s="6">
        <v>209</v>
      </c>
      <c r="B211" s="6" t="str">
        <f>"257120200812221141255"</f>
        <v>257120200812221141255</v>
      </c>
      <c r="C211" s="6" t="str">
        <f>"高元爱"</f>
        <v>高元爱</v>
      </c>
    </row>
    <row r="212" spans="1:3" ht="36" customHeight="1">
      <c r="A212" s="6">
        <v>210</v>
      </c>
      <c r="B212" s="6" t="str">
        <f>"257120200812221427256"</f>
        <v>257120200812221427256</v>
      </c>
      <c r="C212" s="6" t="str">
        <f>"程银"</f>
        <v>程银</v>
      </c>
    </row>
    <row r="213" spans="1:3" ht="36" customHeight="1">
      <c r="A213" s="6">
        <v>211</v>
      </c>
      <c r="B213" s="6" t="str">
        <f>"257120200812221551257"</f>
        <v>257120200812221551257</v>
      </c>
      <c r="C213" s="6" t="str">
        <f>"秦昌哲"</f>
        <v>秦昌哲</v>
      </c>
    </row>
    <row r="214" spans="1:3" ht="36" customHeight="1">
      <c r="A214" s="6">
        <v>212</v>
      </c>
      <c r="B214" s="6" t="str">
        <f>"257120200812222053258"</f>
        <v>257120200812222053258</v>
      </c>
      <c r="C214" s="6" t="str">
        <f>"吴程锦"</f>
        <v>吴程锦</v>
      </c>
    </row>
    <row r="215" spans="1:3" ht="36" customHeight="1">
      <c r="A215" s="6">
        <v>213</v>
      </c>
      <c r="B215" s="6" t="str">
        <f>"257120200812222751261"</f>
        <v>257120200812222751261</v>
      </c>
      <c r="C215" s="6" t="str">
        <f>"廖丽娜"</f>
        <v>廖丽娜</v>
      </c>
    </row>
    <row r="216" spans="1:3" ht="36" customHeight="1">
      <c r="A216" s="6">
        <v>214</v>
      </c>
      <c r="B216" s="6" t="str">
        <f>"257120200812224219262"</f>
        <v>257120200812224219262</v>
      </c>
      <c r="C216" s="6" t="str">
        <f>"许莉芬"</f>
        <v>许莉芬</v>
      </c>
    </row>
    <row r="217" spans="1:3" ht="36" customHeight="1">
      <c r="A217" s="6">
        <v>215</v>
      </c>
      <c r="B217" s="6" t="str">
        <f>"257120200812224246263"</f>
        <v>257120200812224246263</v>
      </c>
      <c r="C217" s="6" t="str">
        <f>"何雄玲"</f>
        <v>何雄玲</v>
      </c>
    </row>
    <row r="218" spans="1:3" ht="36" customHeight="1">
      <c r="A218" s="6">
        <v>216</v>
      </c>
      <c r="B218" s="6" t="str">
        <f>"257120200812230143266"</f>
        <v>257120200812230143266</v>
      </c>
      <c r="C218" s="6" t="str">
        <f>"蔡崇法"</f>
        <v>蔡崇法</v>
      </c>
    </row>
    <row r="219" spans="1:3" ht="36" customHeight="1">
      <c r="A219" s="6">
        <v>217</v>
      </c>
      <c r="B219" s="6" t="str">
        <f>"257120200812231524268"</f>
        <v>257120200812231524268</v>
      </c>
      <c r="C219" s="6" t="str">
        <f>"肖薇薇"</f>
        <v>肖薇薇</v>
      </c>
    </row>
    <row r="220" spans="1:3" ht="36" customHeight="1">
      <c r="A220" s="6">
        <v>218</v>
      </c>
      <c r="B220" s="6" t="str">
        <f>"257120200812231603269"</f>
        <v>257120200812231603269</v>
      </c>
      <c r="C220" s="6" t="str">
        <f>"陈春章"</f>
        <v>陈春章</v>
      </c>
    </row>
    <row r="221" spans="1:3" ht="36" customHeight="1">
      <c r="A221" s="6">
        <v>219</v>
      </c>
      <c r="B221" s="6" t="str">
        <f>"257120200812231622270"</f>
        <v>257120200812231622270</v>
      </c>
      <c r="C221" s="6" t="str">
        <f>"郑心炫"</f>
        <v>郑心炫</v>
      </c>
    </row>
    <row r="222" spans="1:3" ht="36" customHeight="1">
      <c r="A222" s="6">
        <v>220</v>
      </c>
      <c r="B222" s="6" t="str">
        <f>"257120200812231726271"</f>
        <v>257120200812231726271</v>
      </c>
      <c r="C222" s="6" t="str">
        <f>"吴淑苹"</f>
        <v>吴淑苹</v>
      </c>
    </row>
    <row r="223" spans="1:3" ht="36" customHeight="1">
      <c r="A223" s="6">
        <v>221</v>
      </c>
      <c r="B223" s="6" t="str">
        <f>"257120200812232403272"</f>
        <v>257120200812232403272</v>
      </c>
      <c r="C223" s="6" t="str">
        <f>"钟红芳"</f>
        <v>钟红芳</v>
      </c>
    </row>
    <row r="224" spans="1:3" ht="36" customHeight="1">
      <c r="A224" s="6">
        <v>222</v>
      </c>
      <c r="B224" s="6" t="str">
        <f>"257120200812234242273"</f>
        <v>257120200812234242273</v>
      </c>
      <c r="C224" s="6" t="str">
        <f>"林彬琪"</f>
        <v>林彬琪</v>
      </c>
    </row>
    <row r="225" spans="1:3" ht="36" customHeight="1">
      <c r="A225" s="6">
        <v>223</v>
      </c>
      <c r="B225" s="6" t="str">
        <f>"257120200812235243274"</f>
        <v>257120200812235243274</v>
      </c>
      <c r="C225" s="6" t="str">
        <f>"冯大旭"</f>
        <v>冯大旭</v>
      </c>
    </row>
    <row r="226" spans="1:3" ht="36" customHeight="1">
      <c r="A226" s="6">
        <v>224</v>
      </c>
      <c r="B226" s="6" t="str">
        <f>"257120200813012835275"</f>
        <v>257120200813012835275</v>
      </c>
      <c r="C226" s="6" t="str">
        <f>"陈可可"</f>
        <v>陈可可</v>
      </c>
    </row>
    <row r="227" spans="1:3" ht="36" customHeight="1">
      <c r="A227" s="6">
        <v>225</v>
      </c>
      <c r="B227" s="6" t="str">
        <f>"257120200813031652276"</f>
        <v>257120200813031652276</v>
      </c>
      <c r="C227" s="6" t="str">
        <f>"钱光耀"</f>
        <v>钱光耀</v>
      </c>
    </row>
    <row r="228" spans="1:3" ht="36" customHeight="1">
      <c r="A228" s="6">
        <v>226</v>
      </c>
      <c r="B228" s="6" t="str">
        <f>"257120200813061701278"</f>
        <v>257120200813061701278</v>
      </c>
      <c r="C228" s="6" t="str">
        <f>"杨冰"</f>
        <v>杨冰</v>
      </c>
    </row>
    <row r="229" spans="1:3" ht="36" customHeight="1">
      <c r="A229" s="6">
        <v>227</v>
      </c>
      <c r="B229" s="6" t="str">
        <f>"257120200813082349279"</f>
        <v>257120200813082349279</v>
      </c>
      <c r="C229" s="6" t="str">
        <f>"陈显鹍"</f>
        <v>陈显鹍</v>
      </c>
    </row>
    <row r="230" spans="1:3" ht="36" customHeight="1">
      <c r="A230" s="6">
        <v>228</v>
      </c>
      <c r="B230" s="6" t="str">
        <f>"257120200813084237282"</f>
        <v>257120200813084237282</v>
      </c>
      <c r="C230" s="6" t="str">
        <f>"吴香琼"</f>
        <v>吴香琼</v>
      </c>
    </row>
    <row r="231" spans="1:3" ht="36" customHeight="1">
      <c r="A231" s="6">
        <v>229</v>
      </c>
      <c r="B231" s="6" t="str">
        <f>"257120200813090209283"</f>
        <v>257120200813090209283</v>
      </c>
      <c r="C231" s="6" t="str">
        <f>"林业峻"</f>
        <v>林业峻</v>
      </c>
    </row>
    <row r="232" spans="1:3" ht="36" customHeight="1">
      <c r="A232" s="6">
        <v>230</v>
      </c>
      <c r="B232" s="6" t="str">
        <f>"257120200813090439284"</f>
        <v>257120200813090439284</v>
      </c>
      <c r="C232" s="6" t="str">
        <f>"苏家慧"</f>
        <v>苏家慧</v>
      </c>
    </row>
    <row r="233" spans="1:3" ht="36" customHeight="1">
      <c r="A233" s="6">
        <v>231</v>
      </c>
      <c r="B233" s="6" t="str">
        <f>"257120200813091011285"</f>
        <v>257120200813091011285</v>
      </c>
      <c r="C233" s="6" t="str">
        <f>"杜红霞"</f>
        <v>杜红霞</v>
      </c>
    </row>
    <row r="234" spans="1:3" ht="36" customHeight="1">
      <c r="A234" s="6">
        <v>232</v>
      </c>
      <c r="B234" s="6" t="str">
        <f>"257120200813093444287"</f>
        <v>257120200813093444287</v>
      </c>
      <c r="C234" s="6" t="str">
        <f>"覃蓝玉"</f>
        <v>覃蓝玉</v>
      </c>
    </row>
    <row r="235" spans="1:3" ht="36" customHeight="1">
      <c r="A235" s="6">
        <v>233</v>
      </c>
      <c r="B235" s="6" t="str">
        <f>"257120200813093700288"</f>
        <v>257120200813093700288</v>
      </c>
      <c r="C235" s="6" t="str">
        <f>"郑大烜"</f>
        <v>郑大烜</v>
      </c>
    </row>
    <row r="236" spans="1:3" ht="36" customHeight="1">
      <c r="A236" s="6">
        <v>234</v>
      </c>
      <c r="B236" s="6" t="str">
        <f>"257120200813095314290"</f>
        <v>257120200813095314290</v>
      </c>
      <c r="C236" s="6" t="str">
        <f>"吴淑松"</f>
        <v>吴淑松</v>
      </c>
    </row>
    <row r="237" spans="1:3" ht="36" customHeight="1">
      <c r="A237" s="6">
        <v>235</v>
      </c>
      <c r="B237" s="6" t="str">
        <f>"257120200813095344291"</f>
        <v>257120200813095344291</v>
      </c>
      <c r="C237" s="6" t="str">
        <f>"凌燕"</f>
        <v>凌燕</v>
      </c>
    </row>
    <row r="238" spans="1:3" ht="36" customHeight="1">
      <c r="A238" s="6">
        <v>236</v>
      </c>
      <c r="B238" s="6" t="str">
        <f>"257120200813095429292"</f>
        <v>257120200813095429292</v>
      </c>
      <c r="C238" s="6" t="str">
        <f>"王瑜"</f>
        <v>王瑜</v>
      </c>
    </row>
    <row r="239" spans="1:3" ht="36" customHeight="1">
      <c r="A239" s="6">
        <v>237</v>
      </c>
      <c r="B239" s="6" t="str">
        <f>"257120200813100326294"</f>
        <v>257120200813100326294</v>
      </c>
      <c r="C239" s="6" t="str">
        <f>"张红卫"</f>
        <v>张红卫</v>
      </c>
    </row>
    <row r="240" spans="1:3" ht="36" customHeight="1">
      <c r="A240" s="6">
        <v>238</v>
      </c>
      <c r="B240" s="6" t="str">
        <f>"257120200813100645296"</f>
        <v>257120200813100645296</v>
      </c>
      <c r="C240" s="6" t="str">
        <f>"陈锋"</f>
        <v>陈锋</v>
      </c>
    </row>
    <row r="241" spans="1:3" ht="36" customHeight="1">
      <c r="A241" s="6">
        <v>239</v>
      </c>
      <c r="B241" s="6" t="str">
        <f>"257120200813100811297"</f>
        <v>257120200813100811297</v>
      </c>
      <c r="C241" s="6" t="str">
        <f>"许嘉敏"</f>
        <v>许嘉敏</v>
      </c>
    </row>
    <row r="242" spans="1:3" ht="36" customHeight="1">
      <c r="A242" s="6">
        <v>240</v>
      </c>
      <c r="B242" s="6" t="str">
        <f>"257120200813100851298"</f>
        <v>257120200813100851298</v>
      </c>
      <c r="C242" s="6" t="str">
        <f>"陈元福"</f>
        <v>陈元福</v>
      </c>
    </row>
    <row r="243" spans="1:3" ht="36" customHeight="1">
      <c r="A243" s="6">
        <v>241</v>
      </c>
      <c r="B243" s="6" t="str">
        <f>"257120200813103004300"</f>
        <v>257120200813103004300</v>
      </c>
      <c r="C243" s="6" t="str">
        <f>"傅圆圆"</f>
        <v>傅圆圆</v>
      </c>
    </row>
    <row r="244" spans="1:3" ht="36" customHeight="1">
      <c r="A244" s="6">
        <v>242</v>
      </c>
      <c r="B244" s="6" t="str">
        <f>"257120200813103431302"</f>
        <v>257120200813103431302</v>
      </c>
      <c r="C244" s="6" t="str">
        <f>"王祺"</f>
        <v>王祺</v>
      </c>
    </row>
    <row r="245" spans="1:3" ht="36" customHeight="1">
      <c r="A245" s="6">
        <v>243</v>
      </c>
      <c r="B245" s="6" t="str">
        <f>"257120200813103824303"</f>
        <v>257120200813103824303</v>
      </c>
      <c r="C245" s="6" t="str">
        <f>"郁欣萍"</f>
        <v>郁欣萍</v>
      </c>
    </row>
    <row r="246" spans="1:3" ht="36" customHeight="1">
      <c r="A246" s="6">
        <v>244</v>
      </c>
      <c r="B246" s="6" t="str">
        <f>"257120200813104729305"</f>
        <v>257120200813104729305</v>
      </c>
      <c r="C246" s="6" t="str">
        <f>"李洁"</f>
        <v>李洁</v>
      </c>
    </row>
    <row r="247" spans="1:3" ht="36" customHeight="1">
      <c r="A247" s="6">
        <v>245</v>
      </c>
      <c r="B247" s="6" t="str">
        <f>"257120200813104747306"</f>
        <v>257120200813104747306</v>
      </c>
      <c r="C247" s="6" t="str">
        <f>"刘育杉"</f>
        <v>刘育杉</v>
      </c>
    </row>
    <row r="248" spans="1:3" ht="36" customHeight="1">
      <c r="A248" s="6">
        <v>246</v>
      </c>
      <c r="B248" s="6" t="str">
        <f>"257120200813105239307"</f>
        <v>257120200813105239307</v>
      </c>
      <c r="C248" s="6" t="str">
        <f>"崔祥武"</f>
        <v>崔祥武</v>
      </c>
    </row>
    <row r="249" spans="1:3" ht="36" customHeight="1">
      <c r="A249" s="6">
        <v>247</v>
      </c>
      <c r="B249" s="6" t="str">
        <f>"257120200813105421308"</f>
        <v>257120200813105421308</v>
      </c>
      <c r="C249" s="6" t="str">
        <f>"谢丽妹"</f>
        <v>谢丽妹</v>
      </c>
    </row>
    <row r="250" spans="1:3" ht="36" customHeight="1">
      <c r="A250" s="6">
        <v>248</v>
      </c>
      <c r="B250" s="6" t="str">
        <f>"257120200813110230310"</f>
        <v>257120200813110230310</v>
      </c>
      <c r="C250" s="6" t="str">
        <f>"陈月宇"</f>
        <v>陈月宇</v>
      </c>
    </row>
    <row r="251" spans="1:3" ht="36" customHeight="1">
      <c r="A251" s="6">
        <v>249</v>
      </c>
      <c r="B251" s="6" t="str">
        <f>"257120200813111330311"</f>
        <v>257120200813111330311</v>
      </c>
      <c r="C251" s="6" t="str">
        <f>"麦可茹"</f>
        <v>麦可茹</v>
      </c>
    </row>
    <row r="252" spans="1:3" ht="36" customHeight="1">
      <c r="A252" s="6">
        <v>250</v>
      </c>
      <c r="B252" s="6" t="str">
        <f>"257120200813111603312"</f>
        <v>257120200813111603312</v>
      </c>
      <c r="C252" s="6" t="str">
        <f>"王光敬"</f>
        <v>王光敬</v>
      </c>
    </row>
    <row r="253" spans="1:3" ht="36" customHeight="1">
      <c r="A253" s="6">
        <v>251</v>
      </c>
      <c r="B253" s="6" t="str">
        <f>"257120200813111929313"</f>
        <v>257120200813111929313</v>
      </c>
      <c r="C253" s="6" t="str">
        <f>"沈玉"</f>
        <v>沈玉</v>
      </c>
    </row>
    <row r="254" spans="1:3" ht="36" customHeight="1">
      <c r="A254" s="6">
        <v>252</v>
      </c>
      <c r="B254" s="6" t="str">
        <f>"257120200813112042314"</f>
        <v>257120200813112042314</v>
      </c>
      <c r="C254" s="6" t="str">
        <f>"王俸禄"</f>
        <v>王俸禄</v>
      </c>
    </row>
    <row r="255" spans="1:3" ht="36" customHeight="1">
      <c r="A255" s="6">
        <v>253</v>
      </c>
      <c r="B255" s="6" t="str">
        <f>"257120200813112956315"</f>
        <v>257120200813112956315</v>
      </c>
      <c r="C255" s="6" t="str">
        <f>"林先斯"</f>
        <v>林先斯</v>
      </c>
    </row>
    <row r="256" spans="1:3" ht="36" customHeight="1">
      <c r="A256" s="6">
        <v>254</v>
      </c>
      <c r="B256" s="6" t="str">
        <f>"257120200813113047316"</f>
        <v>257120200813113047316</v>
      </c>
      <c r="C256" s="6" t="str">
        <f>"胡琼"</f>
        <v>胡琼</v>
      </c>
    </row>
    <row r="257" spans="1:3" ht="36" customHeight="1">
      <c r="A257" s="6">
        <v>255</v>
      </c>
      <c r="B257" s="6" t="str">
        <f>"257120200813113251317"</f>
        <v>257120200813113251317</v>
      </c>
      <c r="C257" s="6" t="str">
        <f>"袁韶阳"</f>
        <v>袁韶阳</v>
      </c>
    </row>
    <row r="258" spans="1:3" ht="36" customHeight="1">
      <c r="A258" s="6">
        <v>256</v>
      </c>
      <c r="B258" s="6" t="str">
        <f>"257120200813113802318"</f>
        <v>257120200813113802318</v>
      </c>
      <c r="C258" s="6" t="str">
        <f>"羊振杰"</f>
        <v>羊振杰</v>
      </c>
    </row>
    <row r="259" spans="1:3" ht="36" customHeight="1">
      <c r="A259" s="6">
        <v>257</v>
      </c>
      <c r="B259" s="6" t="str">
        <f>"257120200813113924320"</f>
        <v>257120200813113924320</v>
      </c>
      <c r="C259" s="6" t="str">
        <f>"翁小羽"</f>
        <v>翁小羽</v>
      </c>
    </row>
    <row r="260" spans="1:3" ht="36" customHeight="1">
      <c r="A260" s="6">
        <v>258</v>
      </c>
      <c r="B260" s="6" t="str">
        <f>"257120200813114600322"</f>
        <v>257120200813114600322</v>
      </c>
      <c r="C260" s="6" t="str">
        <f>"冯瑜心"</f>
        <v>冯瑜心</v>
      </c>
    </row>
    <row r="261" spans="1:3" ht="36" customHeight="1">
      <c r="A261" s="6">
        <v>259</v>
      </c>
      <c r="B261" s="6" t="str">
        <f>"257120200813114701323"</f>
        <v>257120200813114701323</v>
      </c>
      <c r="C261" s="6" t="str">
        <f>"莫亚燕"</f>
        <v>莫亚燕</v>
      </c>
    </row>
    <row r="262" spans="1:3" ht="36" customHeight="1">
      <c r="A262" s="6">
        <v>260</v>
      </c>
      <c r="B262" s="6" t="str">
        <f>"257120200813114750324"</f>
        <v>257120200813114750324</v>
      </c>
      <c r="C262" s="6" t="str">
        <f>"黎秋燕"</f>
        <v>黎秋燕</v>
      </c>
    </row>
    <row r="263" spans="1:3" ht="36" customHeight="1">
      <c r="A263" s="6">
        <v>261</v>
      </c>
      <c r="B263" s="6" t="str">
        <f>"257120200813115817325"</f>
        <v>257120200813115817325</v>
      </c>
      <c r="C263" s="6" t="str">
        <f>"王小玲"</f>
        <v>王小玲</v>
      </c>
    </row>
    <row r="264" spans="1:3" ht="36" customHeight="1">
      <c r="A264" s="6">
        <v>262</v>
      </c>
      <c r="B264" s="6" t="str">
        <f>"257120200813120856326"</f>
        <v>257120200813120856326</v>
      </c>
      <c r="C264" s="6" t="str">
        <f>"陈益多"</f>
        <v>陈益多</v>
      </c>
    </row>
    <row r="265" spans="1:3" ht="36" customHeight="1">
      <c r="A265" s="6">
        <v>263</v>
      </c>
      <c r="B265" s="6" t="str">
        <f>"257120200813121545329"</f>
        <v>257120200813121545329</v>
      </c>
      <c r="C265" s="6" t="str">
        <f>"纪定员"</f>
        <v>纪定员</v>
      </c>
    </row>
    <row r="266" spans="1:3" ht="36" customHeight="1">
      <c r="A266" s="6">
        <v>264</v>
      </c>
      <c r="B266" s="6" t="str">
        <f>"257120200813122548330"</f>
        <v>257120200813122548330</v>
      </c>
      <c r="C266" s="6" t="str">
        <f>"张达婷"</f>
        <v>张达婷</v>
      </c>
    </row>
    <row r="267" spans="1:3" ht="36" customHeight="1">
      <c r="A267" s="6">
        <v>265</v>
      </c>
      <c r="B267" s="6" t="str">
        <f>"257120200813123714332"</f>
        <v>257120200813123714332</v>
      </c>
      <c r="C267" s="6" t="str">
        <f>"张昌言"</f>
        <v>张昌言</v>
      </c>
    </row>
    <row r="268" spans="1:3" ht="36" customHeight="1">
      <c r="A268" s="6">
        <v>266</v>
      </c>
      <c r="B268" s="6" t="str">
        <f>"257120200813123734333"</f>
        <v>257120200813123734333</v>
      </c>
      <c r="C268" s="6" t="str">
        <f>"刘丹"</f>
        <v>刘丹</v>
      </c>
    </row>
    <row r="269" spans="1:3" ht="36" customHeight="1">
      <c r="A269" s="6">
        <v>267</v>
      </c>
      <c r="B269" s="6" t="str">
        <f>"257120200813124400335"</f>
        <v>257120200813124400335</v>
      </c>
      <c r="C269" s="6" t="str">
        <f>"陈华宇"</f>
        <v>陈华宇</v>
      </c>
    </row>
    <row r="270" spans="1:3" ht="36" customHeight="1">
      <c r="A270" s="6">
        <v>268</v>
      </c>
      <c r="B270" s="6" t="str">
        <f>"257120200813125033336"</f>
        <v>257120200813125033336</v>
      </c>
      <c r="C270" s="6" t="str">
        <f>"何玉梦"</f>
        <v>何玉梦</v>
      </c>
    </row>
    <row r="271" spans="1:3" ht="36" customHeight="1">
      <c r="A271" s="6">
        <v>269</v>
      </c>
      <c r="B271" s="6" t="str">
        <f>"257120200813130412337"</f>
        <v>257120200813130412337</v>
      </c>
      <c r="C271" s="6" t="str">
        <f>"陈道兴"</f>
        <v>陈道兴</v>
      </c>
    </row>
    <row r="272" spans="1:3" ht="36" customHeight="1">
      <c r="A272" s="6">
        <v>270</v>
      </c>
      <c r="B272" s="6" t="str">
        <f>"257120200813130446338"</f>
        <v>257120200813130446338</v>
      </c>
      <c r="C272" s="6" t="str">
        <f>"李生帅"</f>
        <v>李生帅</v>
      </c>
    </row>
    <row r="273" spans="1:3" ht="36" customHeight="1">
      <c r="A273" s="6">
        <v>271</v>
      </c>
      <c r="B273" s="6" t="str">
        <f>"257120200813130624339"</f>
        <v>257120200813130624339</v>
      </c>
      <c r="C273" s="6" t="str">
        <f>"杨鸿蔚"</f>
        <v>杨鸿蔚</v>
      </c>
    </row>
    <row r="274" spans="1:3" ht="36" customHeight="1">
      <c r="A274" s="6">
        <v>272</v>
      </c>
      <c r="B274" s="6" t="str">
        <f>"257120200813133117341"</f>
        <v>257120200813133117341</v>
      </c>
      <c r="C274" s="6" t="str">
        <f>"吴传曼"</f>
        <v>吴传曼</v>
      </c>
    </row>
    <row r="275" spans="1:3" ht="36" customHeight="1">
      <c r="A275" s="6">
        <v>273</v>
      </c>
      <c r="B275" s="6" t="str">
        <f>"257120200813133936343"</f>
        <v>257120200813133936343</v>
      </c>
      <c r="C275" s="6" t="str">
        <f>"吕娜"</f>
        <v>吕娜</v>
      </c>
    </row>
    <row r="276" spans="1:3" ht="36" customHeight="1">
      <c r="A276" s="6">
        <v>274</v>
      </c>
      <c r="B276" s="6" t="str">
        <f>"257120200813134001344"</f>
        <v>257120200813134001344</v>
      </c>
      <c r="C276" s="6" t="str">
        <f>"朱思静"</f>
        <v>朱思静</v>
      </c>
    </row>
    <row r="277" spans="1:3" ht="36" customHeight="1">
      <c r="A277" s="6">
        <v>275</v>
      </c>
      <c r="B277" s="6" t="str">
        <f>"257120200813135511346"</f>
        <v>257120200813135511346</v>
      </c>
      <c r="C277" s="6" t="str">
        <f>"陈小磊"</f>
        <v>陈小磊</v>
      </c>
    </row>
    <row r="278" spans="1:3" ht="36" customHeight="1">
      <c r="A278" s="6">
        <v>276</v>
      </c>
      <c r="B278" s="6" t="str">
        <f>"257120200813140246347"</f>
        <v>257120200813140246347</v>
      </c>
      <c r="C278" s="6" t="str">
        <f>"杨雁"</f>
        <v>杨雁</v>
      </c>
    </row>
    <row r="279" spans="1:3" ht="36" customHeight="1">
      <c r="A279" s="6">
        <v>277</v>
      </c>
      <c r="B279" s="6" t="str">
        <f>"257120200813141239349"</f>
        <v>257120200813141239349</v>
      </c>
      <c r="C279" s="6" t="str">
        <f>"王桃蕊"</f>
        <v>王桃蕊</v>
      </c>
    </row>
    <row r="280" spans="1:3" ht="36" customHeight="1">
      <c r="A280" s="6">
        <v>278</v>
      </c>
      <c r="B280" s="6" t="str">
        <f>"257120200813141706350"</f>
        <v>257120200813141706350</v>
      </c>
      <c r="C280" s="6" t="str">
        <f>"梁娇蕾"</f>
        <v>梁娇蕾</v>
      </c>
    </row>
    <row r="281" spans="1:3" ht="36" customHeight="1">
      <c r="A281" s="6">
        <v>279</v>
      </c>
      <c r="B281" s="6" t="str">
        <f>"257120200813142210352"</f>
        <v>257120200813142210352</v>
      </c>
      <c r="C281" s="6" t="str">
        <f>"朱耀辉"</f>
        <v>朱耀辉</v>
      </c>
    </row>
    <row r="282" spans="1:3" ht="36" customHeight="1">
      <c r="A282" s="6">
        <v>280</v>
      </c>
      <c r="B282" s="6" t="str">
        <f>"257120200813142843353"</f>
        <v>257120200813142843353</v>
      </c>
      <c r="C282" s="6" t="str">
        <f>"叶国梁"</f>
        <v>叶国梁</v>
      </c>
    </row>
    <row r="283" spans="1:3" ht="36" customHeight="1">
      <c r="A283" s="6">
        <v>281</v>
      </c>
      <c r="B283" s="6" t="str">
        <f>"257120200813143219354"</f>
        <v>257120200813143219354</v>
      </c>
      <c r="C283" s="6" t="str">
        <f>"杜坤斌"</f>
        <v>杜坤斌</v>
      </c>
    </row>
    <row r="284" spans="1:3" ht="36" customHeight="1">
      <c r="A284" s="6">
        <v>282</v>
      </c>
      <c r="B284" s="6" t="str">
        <f>"257120200813143641355"</f>
        <v>257120200813143641355</v>
      </c>
      <c r="C284" s="6" t="str">
        <f>"林敏敏"</f>
        <v>林敏敏</v>
      </c>
    </row>
    <row r="285" spans="1:3" ht="36" customHeight="1">
      <c r="A285" s="6">
        <v>283</v>
      </c>
      <c r="B285" s="6" t="str">
        <f>"257120200813143827356"</f>
        <v>257120200813143827356</v>
      </c>
      <c r="C285" s="6" t="str">
        <f>"吴子涵"</f>
        <v>吴子涵</v>
      </c>
    </row>
    <row r="286" spans="1:3" ht="36" customHeight="1">
      <c r="A286" s="6">
        <v>284</v>
      </c>
      <c r="B286" s="6" t="str">
        <f>"257120200813144209357"</f>
        <v>257120200813144209357</v>
      </c>
      <c r="C286" s="6" t="str">
        <f>"吴印秦"</f>
        <v>吴印秦</v>
      </c>
    </row>
    <row r="287" spans="1:3" ht="36" customHeight="1">
      <c r="A287" s="6">
        <v>285</v>
      </c>
      <c r="B287" s="6" t="str">
        <f>"257120200813144416358"</f>
        <v>257120200813144416358</v>
      </c>
      <c r="C287" s="6" t="str">
        <f>"苏莉"</f>
        <v>苏莉</v>
      </c>
    </row>
    <row r="288" spans="1:3" ht="36" customHeight="1">
      <c r="A288" s="6">
        <v>286</v>
      </c>
      <c r="B288" s="6" t="str">
        <f>"257120200813144928361"</f>
        <v>257120200813144928361</v>
      </c>
      <c r="C288" s="6" t="str">
        <f>"陈美燕"</f>
        <v>陈美燕</v>
      </c>
    </row>
    <row r="289" spans="1:3" ht="36" customHeight="1">
      <c r="A289" s="6">
        <v>287</v>
      </c>
      <c r="B289" s="6" t="str">
        <f>"257120200813145139362"</f>
        <v>257120200813145139362</v>
      </c>
      <c r="C289" s="6" t="str">
        <f>"韩森定"</f>
        <v>韩森定</v>
      </c>
    </row>
    <row r="290" spans="1:3" ht="36" customHeight="1">
      <c r="A290" s="6">
        <v>288</v>
      </c>
      <c r="B290" s="6" t="str">
        <f>"257120200813145845366"</f>
        <v>257120200813145845366</v>
      </c>
      <c r="C290" s="6" t="str">
        <f>"吴乾怡"</f>
        <v>吴乾怡</v>
      </c>
    </row>
    <row r="291" spans="1:3" ht="36" customHeight="1">
      <c r="A291" s="6">
        <v>289</v>
      </c>
      <c r="B291" s="6" t="str">
        <f>"257120200813150446367"</f>
        <v>257120200813150446367</v>
      </c>
      <c r="C291" s="6" t="str">
        <f>"林芳茹"</f>
        <v>林芳茹</v>
      </c>
    </row>
    <row r="292" spans="1:3" ht="36" customHeight="1">
      <c r="A292" s="6">
        <v>290</v>
      </c>
      <c r="B292" s="6" t="str">
        <f>"257120200813152905369"</f>
        <v>257120200813152905369</v>
      </c>
      <c r="C292" s="6" t="str">
        <f>"李琼英"</f>
        <v>李琼英</v>
      </c>
    </row>
    <row r="293" spans="1:3" ht="36" customHeight="1">
      <c r="A293" s="6">
        <v>291</v>
      </c>
      <c r="B293" s="6" t="str">
        <f>"257120200813152939368"</f>
        <v>257120200813152939368</v>
      </c>
      <c r="C293" s="6" t="str">
        <f>"陈娇婧"</f>
        <v>陈娇婧</v>
      </c>
    </row>
    <row r="294" spans="1:3" ht="36" customHeight="1">
      <c r="A294" s="6">
        <v>292</v>
      </c>
      <c r="B294" s="6" t="str">
        <f>"257120200813153116370"</f>
        <v>257120200813153116370</v>
      </c>
      <c r="C294" s="6" t="str">
        <f>"洪筠盛"</f>
        <v>洪筠盛</v>
      </c>
    </row>
    <row r="295" spans="1:3" ht="36" customHeight="1">
      <c r="A295" s="6">
        <v>293</v>
      </c>
      <c r="B295" s="6" t="str">
        <f>"257120200813153633372"</f>
        <v>257120200813153633372</v>
      </c>
      <c r="C295" s="6" t="str">
        <f>"陈润华"</f>
        <v>陈润华</v>
      </c>
    </row>
    <row r="296" spans="1:3" ht="36" customHeight="1">
      <c r="A296" s="6">
        <v>294</v>
      </c>
      <c r="B296" s="6" t="str">
        <f>"257120200813153709373"</f>
        <v>257120200813153709373</v>
      </c>
      <c r="C296" s="6" t="str">
        <f>"刘秋菊"</f>
        <v>刘秋菊</v>
      </c>
    </row>
    <row r="297" spans="1:3" ht="36" customHeight="1">
      <c r="A297" s="6">
        <v>295</v>
      </c>
      <c r="B297" s="6" t="str">
        <f>"257120200813155025375"</f>
        <v>257120200813155025375</v>
      </c>
      <c r="C297" s="6" t="str">
        <f>"胡淑敏"</f>
        <v>胡淑敏</v>
      </c>
    </row>
    <row r="298" spans="1:3" ht="36" customHeight="1">
      <c r="A298" s="6">
        <v>296</v>
      </c>
      <c r="B298" s="6" t="str">
        <f>"257120200813155528377"</f>
        <v>257120200813155528377</v>
      </c>
      <c r="C298" s="6" t="str">
        <f>"张晓晴"</f>
        <v>张晓晴</v>
      </c>
    </row>
    <row r="299" spans="1:3" ht="36" customHeight="1">
      <c r="A299" s="6">
        <v>297</v>
      </c>
      <c r="B299" s="6" t="str">
        <f>"257120200813160138378"</f>
        <v>257120200813160138378</v>
      </c>
      <c r="C299" s="6" t="str">
        <f>"陈丹"</f>
        <v>陈丹</v>
      </c>
    </row>
    <row r="300" spans="1:3" ht="36" customHeight="1">
      <c r="A300" s="6">
        <v>298</v>
      </c>
      <c r="B300" s="6" t="str">
        <f>"257120200813162206383"</f>
        <v>257120200813162206383</v>
      </c>
      <c r="C300" s="6" t="str">
        <f>"黄明琳"</f>
        <v>黄明琳</v>
      </c>
    </row>
    <row r="301" spans="1:3" ht="36" customHeight="1">
      <c r="A301" s="6">
        <v>299</v>
      </c>
      <c r="B301" s="6" t="str">
        <f>"257120200813162403384"</f>
        <v>257120200813162403384</v>
      </c>
      <c r="C301" s="6" t="str">
        <f>"吴美丽"</f>
        <v>吴美丽</v>
      </c>
    </row>
    <row r="302" spans="1:3" ht="36" customHeight="1">
      <c r="A302" s="6">
        <v>300</v>
      </c>
      <c r="B302" s="6" t="str">
        <f>"257120200813162456385"</f>
        <v>257120200813162456385</v>
      </c>
      <c r="C302" s="6" t="str">
        <f>"罗婷婷"</f>
        <v>罗婷婷</v>
      </c>
    </row>
    <row r="303" spans="1:3" ht="36" customHeight="1">
      <c r="A303" s="6">
        <v>301</v>
      </c>
      <c r="B303" s="6" t="str">
        <f>"257120200813162608386"</f>
        <v>257120200813162608386</v>
      </c>
      <c r="C303" s="6" t="str">
        <f>"万锦林"</f>
        <v>万锦林</v>
      </c>
    </row>
    <row r="304" spans="1:3" ht="36" customHeight="1">
      <c r="A304" s="6">
        <v>302</v>
      </c>
      <c r="B304" s="6" t="str">
        <f>"257120200813162733387"</f>
        <v>257120200813162733387</v>
      </c>
      <c r="C304" s="6" t="str">
        <f>"黎振孝"</f>
        <v>黎振孝</v>
      </c>
    </row>
    <row r="305" spans="1:3" ht="36" customHeight="1">
      <c r="A305" s="6">
        <v>303</v>
      </c>
      <c r="B305" s="6" t="str">
        <f>"257120200813164505389"</f>
        <v>257120200813164505389</v>
      </c>
      <c r="C305" s="6" t="str">
        <f>"王太昌"</f>
        <v>王太昌</v>
      </c>
    </row>
    <row r="306" spans="1:3" ht="36" customHeight="1">
      <c r="A306" s="6">
        <v>304</v>
      </c>
      <c r="B306" s="6" t="str">
        <f>"257120200813164615390"</f>
        <v>257120200813164615390</v>
      </c>
      <c r="C306" s="6" t="str">
        <f>"钟海洁"</f>
        <v>钟海洁</v>
      </c>
    </row>
    <row r="307" spans="1:3" ht="36" customHeight="1">
      <c r="A307" s="6">
        <v>305</v>
      </c>
      <c r="B307" s="6" t="str">
        <f>"257120200813164837391"</f>
        <v>257120200813164837391</v>
      </c>
      <c r="C307" s="6" t="str">
        <f>"肖秉权"</f>
        <v>肖秉权</v>
      </c>
    </row>
    <row r="308" spans="1:3" ht="36" customHeight="1">
      <c r="A308" s="6">
        <v>306</v>
      </c>
      <c r="B308" s="6" t="str">
        <f>"257120200813165014392"</f>
        <v>257120200813165014392</v>
      </c>
      <c r="C308" s="6" t="str">
        <f>"文柳"</f>
        <v>文柳</v>
      </c>
    </row>
    <row r="309" spans="1:3" ht="36" customHeight="1">
      <c r="A309" s="6">
        <v>307</v>
      </c>
      <c r="B309" s="6" t="str">
        <f>"257120200813165249394"</f>
        <v>257120200813165249394</v>
      </c>
      <c r="C309" s="6" t="str">
        <f>"吴春芳"</f>
        <v>吴春芳</v>
      </c>
    </row>
    <row r="310" spans="1:3" ht="36" customHeight="1">
      <c r="A310" s="6">
        <v>308</v>
      </c>
      <c r="B310" s="6" t="str">
        <f>"257120200813165403395"</f>
        <v>257120200813165403395</v>
      </c>
      <c r="C310" s="6" t="str">
        <f>"陈亚丽"</f>
        <v>陈亚丽</v>
      </c>
    </row>
    <row r="311" spans="1:3" ht="36" customHeight="1">
      <c r="A311" s="6">
        <v>309</v>
      </c>
      <c r="B311" s="6" t="str">
        <f>"257120200813165645396"</f>
        <v>257120200813165645396</v>
      </c>
      <c r="C311" s="6" t="str">
        <f>"吴祖佳"</f>
        <v>吴祖佳</v>
      </c>
    </row>
    <row r="312" spans="1:3" ht="36" customHeight="1">
      <c r="A312" s="6">
        <v>310</v>
      </c>
      <c r="B312" s="6" t="str">
        <f>"257120200813170100397"</f>
        <v>257120200813170100397</v>
      </c>
      <c r="C312" s="6" t="str">
        <f>"符超全"</f>
        <v>符超全</v>
      </c>
    </row>
    <row r="313" spans="1:3" ht="36" customHeight="1">
      <c r="A313" s="6">
        <v>311</v>
      </c>
      <c r="B313" s="6" t="str">
        <f>"257120200813170423398"</f>
        <v>257120200813170423398</v>
      </c>
      <c r="C313" s="6" t="str">
        <f>"陈美伊"</f>
        <v>陈美伊</v>
      </c>
    </row>
    <row r="314" spans="1:3" ht="36" customHeight="1">
      <c r="A314" s="6">
        <v>312</v>
      </c>
      <c r="B314" s="6" t="str">
        <f>"257120200813170947399"</f>
        <v>257120200813170947399</v>
      </c>
      <c r="C314" s="6" t="str">
        <f>"王娇碧"</f>
        <v>王娇碧</v>
      </c>
    </row>
    <row r="315" spans="1:3" ht="36" customHeight="1">
      <c r="A315" s="6">
        <v>313</v>
      </c>
      <c r="B315" s="6" t="str">
        <f>"257120200813171724400"</f>
        <v>257120200813171724400</v>
      </c>
      <c r="C315" s="6" t="str">
        <f>"钟教芳"</f>
        <v>钟教芳</v>
      </c>
    </row>
    <row r="316" spans="1:3" ht="36" customHeight="1">
      <c r="A316" s="6">
        <v>314</v>
      </c>
      <c r="B316" s="6" t="str">
        <f>"257120200813172125401"</f>
        <v>257120200813172125401</v>
      </c>
      <c r="C316" s="6" t="str">
        <f>"许海生"</f>
        <v>许海生</v>
      </c>
    </row>
    <row r="317" spans="1:3" ht="36" customHeight="1">
      <c r="A317" s="6">
        <v>315</v>
      </c>
      <c r="B317" s="6" t="str">
        <f>"257120200813172403402"</f>
        <v>257120200813172403402</v>
      </c>
      <c r="C317" s="6" t="str">
        <f>"李若彤"</f>
        <v>李若彤</v>
      </c>
    </row>
    <row r="318" spans="1:3" ht="36" customHeight="1">
      <c r="A318" s="6">
        <v>316</v>
      </c>
      <c r="B318" s="6" t="str">
        <f>"257120200813174232404"</f>
        <v>257120200813174232404</v>
      </c>
      <c r="C318" s="6" t="str">
        <f>"钟孝敬"</f>
        <v>钟孝敬</v>
      </c>
    </row>
    <row r="319" spans="1:3" ht="36" customHeight="1">
      <c r="A319" s="6">
        <v>317</v>
      </c>
      <c r="B319" s="6" t="str">
        <f>"257120200813174501405"</f>
        <v>257120200813174501405</v>
      </c>
      <c r="C319" s="6" t="str">
        <f>"李易珊"</f>
        <v>李易珊</v>
      </c>
    </row>
    <row r="320" spans="1:3" ht="36" customHeight="1">
      <c r="A320" s="6">
        <v>318</v>
      </c>
      <c r="B320" s="6" t="str">
        <f>"257120200813175320407"</f>
        <v>257120200813175320407</v>
      </c>
      <c r="C320" s="6" t="str">
        <f>"郭教婷"</f>
        <v>郭教婷</v>
      </c>
    </row>
    <row r="321" spans="1:3" ht="36" customHeight="1">
      <c r="A321" s="6">
        <v>319</v>
      </c>
      <c r="B321" s="6" t="str">
        <f>"257120200813175954408"</f>
        <v>257120200813175954408</v>
      </c>
      <c r="C321" s="6" t="str">
        <f>"莫茹"</f>
        <v>莫茹</v>
      </c>
    </row>
    <row r="322" spans="1:3" ht="36" customHeight="1">
      <c r="A322" s="6">
        <v>320</v>
      </c>
      <c r="B322" s="6" t="str">
        <f>"257120200813180818410"</f>
        <v>257120200813180818410</v>
      </c>
      <c r="C322" s="6" t="str">
        <f>"吴建政"</f>
        <v>吴建政</v>
      </c>
    </row>
    <row r="323" spans="1:3" ht="36" customHeight="1">
      <c r="A323" s="6">
        <v>321</v>
      </c>
      <c r="B323" s="6" t="str">
        <f>"257120200813181108411"</f>
        <v>257120200813181108411</v>
      </c>
      <c r="C323" s="6" t="str">
        <f>"任才峰"</f>
        <v>任才峰</v>
      </c>
    </row>
    <row r="324" spans="1:3" ht="36" customHeight="1">
      <c r="A324" s="6">
        <v>322</v>
      </c>
      <c r="B324" s="6" t="str">
        <f>"257120200813181820412"</f>
        <v>257120200813181820412</v>
      </c>
      <c r="C324" s="6" t="str">
        <f>"张爱能"</f>
        <v>张爱能</v>
      </c>
    </row>
    <row r="325" spans="1:3" ht="36" customHeight="1">
      <c r="A325" s="6">
        <v>323</v>
      </c>
      <c r="B325" s="6" t="str">
        <f>"257120200813182202413"</f>
        <v>257120200813182202413</v>
      </c>
      <c r="C325" s="6" t="str">
        <f>"莫佳润"</f>
        <v>莫佳润</v>
      </c>
    </row>
    <row r="326" spans="1:3" ht="36" customHeight="1">
      <c r="A326" s="6">
        <v>324</v>
      </c>
      <c r="B326" s="6" t="str">
        <f>"257120200813183622415"</f>
        <v>257120200813183622415</v>
      </c>
      <c r="C326" s="6" t="str">
        <f>"吴明锦"</f>
        <v>吴明锦</v>
      </c>
    </row>
    <row r="327" spans="1:3" ht="36" customHeight="1">
      <c r="A327" s="6">
        <v>325</v>
      </c>
      <c r="B327" s="6" t="str">
        <f>"257120200813183852416"</f>
        <v>257120200813183852416</v>
      </c>
      <c r="C327" s="6" t="str">
        <f>"吴长宁"</f>
        <v>吴长宁</v>
      </c>
    </row>
    <row r="328" spans="1:3" ht="36" customHeight="1">
      <c r="A328" s="6">
        <v>326</v>
      </c>
      <c r="B328" s="6" t="str">
        <f>"257120200813185542417"</f>
        <v>257120200813185542417</v>
      </c>
      <c r="C328" s="6" t="str">
        <f>"陈海琴"</f>
        <v>陈海琴</v>
      </c>
    </row>
    <row r="329" spans="1:3" ht="36" customHeight="1">
      <c r="A329" s="6">
        <v>327</v>
      </c>
      <c r="B329" s="6" t="str">
        <f>"257120200813190145418"</f>
        <v>257120200813190145418</v>
      </c>
      <c r="C329" s="6" t="str">
        <f>"朱成钢"</f>
        <v>朱成钢</v>
      </c>
    </row>
    <row r="330" spans="1:3" ht="36" customHeight="1">
      <c r="A330" s="6">
        <v>328</v>
      </c>
      <c r="B330" s="6" t="str">
        <f>"257120200813192304420"</f>
        <v>257120200813192304420</v>
      </c>
      <c r="C330" s="6" t="str">
        <f>"孙栋"</f>
        <v>孙栋</v>
      </c>
    </row>
    <row r="331" spans="1:3" ht="36" customHeight="1">
      <c r="A331" s="6">
        <v>329</v>
      </c>
      <c r="B331" s="6" t="str">
        <f>"257120200813194336422"</f>
        <v>257120200813194336422</v>
      </c>
      <c r="C331" s="6" t="str">
        <f>"李刚"</f>
        <v>李刚</v>
      </c>
    </row>
    <row r="332" spans="1:3" ht="36" customHeight="1">
      <c r="A332" s="6">
        <v>330</v>
      </c>
      <c r="B332" s="6" t="str">
        <f>"257120200813195400423"</f>
        <v>257120200813195400423</v>
      </c>
      <c r="C332" s="6" t="str">
        <f>"陈元泓"</f>
        <v>陈元泓</v>
      </c>
    </row>
    <row r="333" spans="1:3" ht="36" customHeight="1">
      <c r="A333" s="6">
        <v>331</v>
      </c>
      <c r="B333" s="6" t="str">
        <f>"257120200813195423424"</f>
        <v>257120200813195423424</v>
      </c>
      <c r="C333" s="6" t="str">
        <f>"陈珏"</f>
        <v>陈珏</v>
      </c>
    </row>
    <row r="334" spans="1:3" ht="36" customHeight="1">
      <c r="A334" s="6">
        <v>332</v>
      </c>
      <c r="B334" s="6" t="str">
        <f>"257120200813195521425"</f>
        <v>257120200813195521425</v>
      </c>
      <c r="C334" s="6" t="str">
        <f>"王德莲"</f>
        <v>王德莲</v>
      </c>
    </row>
    <row r="335" spans="1:3" ht="36" customHeight="1">
      <c r="A335" s="6">
        <v>333</v>
      </c>
      <c r="B335" s="6" t="str">
        <f>"257120200813195812426"</f>
        <v>257120200813195812426</v>
      </c>
      <c r="C335" s="6" t="str">
        <f>"蔡承俊"</f>
        <v>蔡承俊</v>
      </c>
    </row>
    <row r="336" spans="1:3" ht="36" customHeight="1">
      <c r="A336" s="6">
        <v>334</v>
      </c>
      <c r="B336" s="6" t="str">
        <f>"257120200813200336427"</f>
        <v>257120200813200336427</v>
      </c>
      <c r="C336" s="6" t="str">
        <f>"林明静"</f>
        <v>林明静</v>
      </c>
    </row>
    <row r="337" spans="1:3" ht="36" customHeight="1">
      <c r="A337" s="6">
        <v>335</v>
      </c>
      <c r="B337" s="6" t="str">
        <f>"257120200813200811428"</f>
        <v>257120200813200811428</v>
      </c>
      <c r="C337" s="6" t="str">
        <f>"徐丽"</f>
        <v>徐丽</v>
      </c>
    </row>
    <row r="338" spans="1:3" ht="36" customHeight="1">
      <c r="A338" s="6">
        <v>336</v>
      </c>
      <c r="B338" s="6" t="str">
        <f>"257120200813202503429"</f>
        <v>257120200813202503429</v>
      </c>
      <c r="C338" s="6" t="str">
        <f>"陈益舜"</f>
        <v>陈益舜</v>
      </c>
    </row>
    <row r="339" spans="1:3" ht="36" customHeight="1">
      <c r="A339" s="6">
        <v>337</v>
      </c>
      <c r="B339" s="6" t="str">
        <f>"257120200813203629430"</f>
        <v>257120200813203629430</v>
      </c>
      <c r="C339" s="6" t="str">
        <f>"朱雪莹 "</f>
        <v>朱雪莹 </v>
      </c>
    </row>
    <row r="340" spans="1:3" ht="36" customHeight="1">
      <c r="A340" s="6">
        <v>338</v>
      </c>
      <c r="B340" s="6" t="str">
        <f>"257120200813204427431"</f>
        <v>257120200813204427431</v>
      </c>
      <c r="C340" s="6" t="str">
        <f>"周小斌"</f>
        <v>周小斌</v>
      </c>
    </row>
    <row r="341" spans="1:3" ht="36" customHeight="1">
      <c r="A341" s="6">
        <v>339</v>
      </c>
      <c r="B341" s="6" t="str">
        <f>"257120200813204712432"</f>
        <v>257120200813204712432</v>
      </c>
      <c r="C341" s="6" t="str">
        <f>"吴英祥"</f>
        <v>吴英祥</v>
      </c>
    </row>
    <row r="342" spans="1:3" ht="36" customHeight="1">
      <c r="A342" s="6">
        <v>340</v>
      </c>
      <c r="B342" s="6" t="str">
        <f>"257120200813212533434"</f>
        <v>257120200813212533434</v>
      </c>
      <c r="C342" s="6" t="str">
        <f>"李学强"</f>
        <v>李学强</v>
      </c>
    </row>
    <row r="343" spans="1:3" ht="36" customHeight="1">
      <c r="A343" s="6">
        <v>341</v>
      </c>
      <c r="B343" s="6" t="str">
        <f>"257120200813212853435"</f>
        <v>257120200813212853435</v>
      </c>
      <c r="C343" s="6" t="str">
        <f>"王文贵"</f>
        <v>王文贵</v>
      </c>
    </row>
    <row r="344" spans="1:3" ht="36" customHeight="1">
      <c r="A344" s="6">
        <v>342</v>
      </c>
      <c r="B344" s="6" t="str">
        <f>"257120200813213121436"</f>
        <v>257120200813213121436</v>
      </c>
      <c r="C344" s="6" t="str">
        <f>"何有娣"</f>
        <v>何有娣</v>
      </c>
    </row>
    <row r="345" spans="1:3" ht="36" customHeight="1">
      <c r="A345" s="6">
        <v>343</v>
      </c>
      <c r="B345" s="6" t="str">
        <f>"257120200813213708437"</f>
        <v>257120200813213708437</v>
      </c>
      <c r="C345" s="6" t="str">
        <f>"王泰芬"</f>
        <v>王泰芬</v>
      </c>
    </row>
    <row r="346" spans="1:3" ht="36" customHeight="1">
      <c r="A346" s="6">
        <v>344</v>
      </c>
      <c r="B346" s="6" t="str">
        <f>"257120200813214352438"</f>
        <v>257120200813214352438</v>
      </c>
      <c r="C346" s="6" t="str">
        <f>"曾传宝"</f>
        <v>曾传宝</v>
      </c>
    </row>
    <row r="347" spans="1:3" ht="36" customHeight="1">
      <c r="A347" s="6">
        <v>345</v>
      </c>
      <c r="B347" s="6" t="str">
        <f>"257120200813214537439"</f>
        <v>257120200813214537439</v>
      </c>
      <c r="C347" s="6" t="str">
        <f>"黄燕子"</f>
        <v>黄燕子</v>
      </c>
    </row>
    <row r="348" spans="1:3" ht="36" customHeight="1">
      <c r="A348" s="6">
        <v>346</v>
      </c>
      <c r="B348" s="6" t="str">
        <f>"257120200813215416440"</f>
        <v>257120200813215416440</v>
      </c>
      <c r="C348" s="6" t="str">
        <f>"周女"</f>
        <v>周女</v>
      </c>
    </row>
    <row r="349" spans="1:3" ht="36" customHeight="1">
      <c r="A349" s="6">
        <v>347</v>
      </c>
      <c r="B349" s="6" t="str">
        <f>"257120200813220221441"</f>
        <v>257120200813220221441</v>
      </c>
      <c r="C349" s="6" t="str">
        <f>"陈振娇"</f>
        <v>陈振娇</v>
      </c>
    </row>
    <row r="350" spans="1:3" ht="36" customHeight="1">
      <c r="A350" s="6">
        <v>348</v>
      </c>
      <c r="B350" s="6" t="str">
        <f>"257120200813220231442"</f>
        <v>257120200813220231442</v>
      </c>
      <c r="C350" s="6" t="str">
        <f>"王安力"</f>
        <v>王安力</v>
      </c>
    </row>
    <row r="351" spans="1:3" ht="36" customHeight="1">
      <c r="A351" s="6">
        <v>349</v>
      </c>
      <c r="B351" s="6" t="str">
        <f>"257120200813220619443"</f>
        <v>257120200813220619443</v>
      </c>
      <c r="C351" s="6" t="str">
        <f>"曾慧"</f>
        <v>曾慧</v>
      </c>
    </row>
    <row r="352" spans="1:3" ht="36" customHeight="1">
      <c r="A352" s="6">
        <v>350</v>
      </c>
      <c r="B352" s="6" t="str">
        <f>"257120200813222022445"</f>
        <v>257120200813222022445</v>
      </c>
      <c r="C352" s="6" t="str">
        <f>"文升强"</f>
        <v>文升强</v>
      </c>
    </row>
    <row r="353" spans="1:3" ht="36" customHeight="1">
      <c r="A353" s="6">
        <v>351</v>
      </c>
      <c r="B353" s="6" t="str">
        <f>"257120200813222040446"</f>
        <v>257120200813222040446</v>
      </c>
      <c r="C353" s="6" t="str">
        <f>"符杨果"</f>
        <v>符杨果</v>
      </c>
    </row>
    <row r="354" spans="1:3" ht="36" customHeight="1">
      <c r="A354" s="6">
        <v>352</v>
      </c>
      <c r="B354" s="6" t="str">
        <f>"257120200813222158447"</f>
        <v>257120200813222158447</v>
      </c>
      <c r="C354" s="6" t="str">
        <f>"盘昭海"</f>
        <v>盘昭海</v>
      </c>
    </row>
    <row r="355" spans="1:3" ht="36" customHeight="1">
      <c r="A355" s="6">
        <v>353</v>
      </c>
      <c r="B355" s="6" t="str">
        <f>"257120200813222253448"</f>
        <v>257120200813222253448</v>
      </c>
      <c r="C355" s="6" t="str">
        <f>"王宏妍"</f>
        <v>王宏妍</v>
      </c>
    </row>
    <row r="356" spans="1:3" ht="36" customHeight="1">
      <c r="A356" s="6">
        <v>354</v>
      </c>
      <c r="B356" s="6" t="str">
        <f>"257120200813224013449"</f>
        <v>257120200813224013449</v>
      </c>
      <c r="C356" s="6" t="str">
        <f>"文欣欣"</f>
        <v>文欣欣</v>
      </c>
    </row>
    <row r="357" spans="1:3" ht="36" customHeight="1">
      <c r="A357" s="6">
        <v>355</v>
      </c>
      <c r="B357" s="6" t="str">
        <f>"257120200813224112450"</f>
        <v>257120200813224112450</v>
      </c>
      <c r="C357" s="6" t="str">
        <f>"杨艳"</f>
        <v>杨艳</v>
      </c>
    </row>
    <row r="358" spans="1:3" ht="36" customHeight="1">
      <c r="A358" s="6">
        <v>356</v>
      </c>
      <c r="B358" s="6" t="str">
        <f>"257120200813224342451"</f>
        <v>257120200813224342451</v>
      </c>
      <c r="C358" s="6" t="str">
        <f>"陈艺方"</f>
        <v>陈艺方</v>
      </c>
    </row>
    <row r="359" spans="1:3" ht="36" customHeight="1">
      <c r="A359" s="6">
        <v>357</v>
      </c>
      <c r="B359" s="6" t="str">
        <f>"257120200813230643452"</f>
        <v>257120200813230643452</v>
      </c>
      <c r="C359" s="6" t="str">
        <f>"钟云秋"</f>
        <v>钟云秋</v>
      </c>
    </row>
    <row r="360" spans="1:3" ht="36" customHeight="1">
      <c r="A360" s="6">
        <v>358</v>
      </c>
      <c r="B360" s="6" t="str">
        <f>"257120200813230833453"</f>
        <v>257120200813230833453</v>
      </c>
      <c r="C360" s="6" t="str">
        <f>"曾瑜"</f>
        <v>曾瑜</v>
      </c>
    </row>
    <row r="361" spans="1:3" ht="36" customHeight="1">
      <c r="A361" s="6">
        <v>359</v>
      </c>
      <c r="B361" s="6" t="str">
        <f>"257120200813235948454"</f>
        <v>257120200813235948454</v>
      </c>
      <c r="C361" s="6" t="str">
        <f>"潘媚媚"</f>
        <v>潘媚媚</v>
      </c>
    </row>
    <row r="362" spans="1:3" ht="36" customHeight="1">
      <c r="A362" s="6">
        <v>360</v>
      </c>
      <c r="B362" s="6" t="str">
        <f>"257120200814000117455"</f>
        <v>257120200814000117455</v>
      </c>
      <c r="C362" s="6" t="str">
        <f>"钟云逸"</f>
        <v>钟云逸</v>
      </c>
    </row>
    <row r="363" spans="1:3" ht="36" customHeight="1">
      <c r="A363" s="6">
        <v>361</v>
      </c>
      <c r="B363" s="6" t="str">
        <f>"257120200814000525456"</f>
        <v>257120200814000525456</v>
      </c>
      <c r="C363" s="6" t="str">
        <f>"李国崇"</f>
        <v>李国崇</v>
      </c>
    </row>
    <row r="364" spans="1:3" ht="36" customHeight="1">
      <c r="A364" s="6">
        <v>362</v>
      </c>
      <c r="B364" s="6" t="str">
        <f>"257120200814001556457"</f>
        <v>257120200814001556457</v>
      </c>
      <c r="C364" s="6" t="str">
        <f>"林传诗"</f>
        <v>林传诗</v>
      </c>
    </row>
    <row r="365" spans="1:3" ht="36" customHeight="1">
      <c r="A365" s="6">
        <v>363</v>
      </c>
      <c r="B365" s="6" t="str">
        <f>"257120200814025246458"</f>
        <v>257120200814025246458</v>
      </c>
      <c r="C365" s="6" t="str">
        <f>"高元贺"</f>
        <v>高元贺</v>
      </c>
    </row>
    <row r="366" spans="1:3" ht="36" customHeight="1">
      <c r="A366" s="6">
        <v>364</v>
      </c>
      <c r="B366" s="6" t="str">
        <f>"257120200814073249461"</f>
        <v>257120200814073249461</v>
      </c>
      <c r="C366" s="6" t="str">
        <f>"吉秀如"</f>
        <v>吉秀如</v>
      </c>
    </row>
    <row r="367" spans="1:3" ht="36" customHeight="1">
      <c r="A367" s="6">
        <v>365</v>
      </c>
      <c r="B367" s="6" t="str">
        <f>"257120200814082544462"</f>
        <v>257120200814082544462</v>
      </c>
      <c r="C367" s="6" t="str">
        <f>"符海冰"</f>
        <v>符海冰</v>
      </c>
    </row>
    <row r="368" spans="1:3" ht="36" customHeight="1">
      <c r="A368" s="6">
        <v>366</v>
      </c>
      <c r="B368" s="6" t="str">
        <f>"257120200814083857463"</f>
        <v>257120200814083857463</v>
      </c>
      <c r="C368" s="6" t="str">
        <f>"时钰"</f>
        <v>时钰</v>
      </c>
    </row>
    <row r="369" spans="1:3" ht="36" customHeight="1">
      <c r="A369" s="6">
        <v>367</v>
      </c>
      <c r="B369" s="6" t="str">
        <f>"257120200814085523464"</f>
        <v>257120200814085523464</v>
      </c>
      <c r="C369" s="6" t="str">
        <f>"王平江"</f>
        <v>王平江</v>
      </c>
    </row>
    <row r="370" spans="1:3" ht="36" customHeight="1">
      <c r="A370" s="6">
        <v>368</v>
      </c>
      <c r="B370" s="6" t="str">
        <f>"257120200814090601466"</f>
        <v>257120200814090601466</v>
      </c>
      <c r="C370" s="6" t="str">
        <f>"周英发"</f>
        <v>周英发</v>
      </c>
    </row>
    <row r="371" spans="1:3" ht="36" customHeight="1">
      <c r="A371" s="6">
        <v>369</v>
      </c>
      <c r="B371" s="6" t="str">
        <f>"257120200814091811467"</f>
        <v>257120200814091811467</v>
      </c>
      <c r="C371" s="6" t="str">
        <f>"陈道进"</f>
        <v>陈道进</v>
      </c>
    </row>
    <row r="372" spans="1:3" ht="36" customHeight="1">
      <c r="A372" s="6">
        <v>370</v>
      </c>
      <c r="B372" s="6" t="str">
        <f>"257120200814092325468"</f>
        <v>257120200814092325468</v>
      </c>
      <c r="C372" s="6" t="str">
        <f>"梁芳"</f>
        <v>梁芳</v>
      </c>
    </row>
    <row r="373" spans="1:3" ht="36" customHeight="1">
      <c r="A373" s="6">
        <v>371</v>
      </c>
      <c r="B373" s="6" t="str">
        <f>"257120200814092744469"</f>
        <v>257120200814092744469</v>
      </c>
      <c r="C373" s="6" t="str">
        <f>"覃荣栏"</f>
        <v>覃荣栏</v>
      </c>
    </row>
    <row r="374" spans="1:3" ht="36" customHeight="1">
      <c r="A374" s="6">
        <v>372</v>
      </c>
      <c r="B374" s="6" t="str">
        <f>"257120200814092800470"</f>
        <v>257120200814092800470</v>
      </c>
      <c r="C374" s="6" t="str">
        <f>"徐丹丹"</f>
        <v>徐丹丹</v>
      </c>
    </row>
    <row r="375" spans="1:3" ht="36" customHeight="1">
      <c r="A375" s="6">
        <v>373</v>
      </c>
      <c r="B375" s="6" t="str">
        <f>"257120200814092826471"</f>
        <v>257120200814092826471</v>
      </c>
      <c r="C375" s="6" t="str">
        <f>"王慧艳"</f>
        <v>王慧艳</v>
      </c>
    </row>
    <row r="376" spans="1:3" ht="36" customHeight="1">
      <c r="A376" s="6">
        <v>374</v>
      </c>
      <c r="B376" s="6" t="str">
        <f>"257120200814093304472"</f>
        <v>257120200814093304472</v>
      </c>
      <c r="C376" s="6" t="str">
        <f>"云丽樽"</f>
        <v>云丽樽</v>
      </c>
    </row>
    <row r="377" spans="1:3" ht="36" customHeight="1">
      <c r="A377" s="6">
        <v>375</v>
      </c>
      <c r="B377" s="6" t="str">
        <f>"257120200814093928473"</f>
        <v>257120200814093928473</v>
      </c>
      <c r="C377" s="6" t="str">
        <f>"陈贞伶"</f>
        <v>陈贞伶</v>
      </c>
    </row>
    <row r="378" spans="1:3" ht="36" customHeight="1">
      <c r="A378" s="6">
        <v>376</v>
      </c>
      <c r="B378" s="6" t="str">
        <f>"257120200814094018474"</f>
        <v>257120200814094018474</v>
      </c>
      <c r="C378" s="6" t="str">
        <f>"王伟健"</f>
        <v>王伟健</v>
      </c>
    </row>
    <row r="379" spans="1:3" ht="36" customHeight="1">
      <c r="A379" s="6">
        <v>377</v>
      </c>
      <c r="B379" s="6" t="str">
        <f>"257120200814094148475"</f>
        <v>257120200814094148475</v>
      </c>
      <c r="C379" s="6" t="str">
        <f>"吴维娇"</f>
        <v>吴维娇</v>
      </c>
    </row>
    <row r="380" spans="1:3" ht="36" customHeight="1">
      <c r="A380" s="6">
        <v>378</v>
      </c>
      <c r="B380" s="6" t="str">
        <f>"257120200814095331476"</f>
        <v>257120200814095331476</v>
      </c>
      <c r="C380" s="6" t="str">
        <f>"张太军"</f>
        <v>张太军</v>
      </c>
    </row>
    <row r="381" spans="1:3" ht="36" customHeight="1">
      <c r="A381" s="6">
        <v>379</v>
      </c>
      <c r="B381" s="6" t="str">
        <f>"257120200814100751478"</f>
        <v>257120200814100751478</v>
      </c>
      <c r="C381" s="6" t="str">
        <f>"梁海燕"</f>
        <v>梁海燕</v>
      </c>
    </row>
    <row r="382" spans="1:3" ht="36" customHeight="1">
      <c r="A382" s="6">
        <v>380</v>
      </c>
      <c r="B382" s="6" t="str">
        <f>"257120200814101333479"</f>
        <v>257120200814101333479</v>
      </c>
      <c r="C382" s="6" t="str">
        <f>"许少伟"</f>
        <v>许少伟</v>
      </c>
    </row>
    <row r="383" spans="1:3" ht="36" customHeight="1">
      <c r="A383" s="6">
        <v>381</v>
      </c>
      <c r="B383" s="6" t="str">
        <f>"257120200814101515480"</f>
        <v>257120200814101515480</v>
      </c>
      <c r="C383" s="6" t="str">
        <f>"李晓玲"</f>
        <v>李晓玲</v>
      </c>
    </row>
    <row r="384" spans="1:3" ht="36" customHeight="1">
      <c r="A384" s="6">
        <v>382</v>
      </c>
      <c r="B384" s="6" t="str">
        <f>"257120200814103232481"</f>
        <v>257120200814103232481</v>
      </c>
      <c r="C384" s="6" t="str">
        <f>"黄华通"</f>
        <v>黄华通</v>
      </c>
    </row>
    <row r="385" spans="1:3" ht="36" customHeight="1">
      <c r="A385" s="6">
        <v>383</v>
      </c>
      <c r="B385" s="6" t="str">
        <f>"257120200814103944482"</f>
        <v>257120200814103944482</v>
      </c>
      <c r="C385" s="6" t="str">
        <f>"孙茜茜"</f>
        <v>孙茜茜</v>
      </c>
    </row>
    <row r="386" spans="1:3" ht="36" customHeight="1">
      <c r="A386" s="6">
        <v>384</v>
      </c>
      <c r="B386" s="6" t="str">
        <f>"257120200814104011483"</f>
        <v>257120200814104011483</v>
      </c>
      <c r="C386" s="6" t="str">
        <f>"吴怡茜"</f>
        <v>吴怡茜</v>
      </c>
    </row>
    <row r="387" spans="1:3" ht="36" customHeight="1">
      <c r="A387" s="6">
        <v>385</v>
      </c>
      <c r="B387" s="6" t="str">
        <f>"257120200814104333484"</f>
        <v>257120200814104333484</v>
      </c>
      <c r="C387" s="6" t="str">
        <f>"刘林东"</f>
        <v>刘林东</v>
      </c>
    </row>
    <row r="388" spans="1:3" ht="36" customHeight="1">
      <c r="A388" s="6">
        <v>386</v>
      </c>
      <c r="B388" s="6" t="str">
        <f>"257120200814104449485"</f>
        <v>257120200814104449485</v>
      </c>
      <c r="C388" s="6" t="str">
        <f>"吴英奇"</f>
        <v>吴英奇</v>
      </c>
    </row>
    <row r="389" spans="1:3" ht="36" customHeight="1">
      <c r="A389" s="6">
        <v>387</v>
      </c>
      <c r="B389" s="6" t="str">
        <f>"257120200814111819487"</f>
        <v>257120200814111819487</v>
      </c>
      <c r="C389" s="6" t="str">
        <f>"王永祥"</f>
        <v>王永祥</v>
      </c>
    </row>
    <row r="390" spans="1:3" ht="36" customHeight="1">
      <c r="A390" s="6">
        <v>388</v>
      </c>
      <c r="B390" s="6" t="str">
        <f>"257120200814112530488"</f>
        <v>257120200814112530488</v>
      </c>
      <c r="C390" s="6" t="str">
        <f>"曾超群"</f>
        <v>曾超群</v>
      </c>
    </row>
    <row r="391" spans="1:3" ht="36" customHeight="1">
      <c r="A391" s="6">
        <v>389</v>
      </c>
      <c r="B391" s="6" t="str">
        <f>"257120200814112639489"</f>
        <v>257120200814112639489</v>
      </c>
      <c r="C391" s="6" t="str">
        <f>"王灿灿"</f>
        <v>王灿灿</v>
      </c>
    </row>
    <row r="392" spans="1:3" ht="36" customHeight="1">
      <c r="A392" s="6">
        <v>390</v>
      </c>
      <c r="B392" s="6" t="str">
        <f>"257120200814112646490"</f>
        <v>257120200814112646490</v>
      </c>
      <c r="C392" s="6" t="str">
        <f>"徐雪圆"</f>
        <v>徐雪圆</v>
      </c>
    </row>
    <row r="393" spans="1:3" ht="36" customHeight="1">
      <c r="A393" s="6">
        <v>391</v>
      </c>
      <c r="B393" s="6" t="str">
        <f>"257120200814120949491"</f>
        <v>257120200814120949491</v>
      </c>
      <c r="C393" s="6" t="str">
        <f>"赵侣娜"</f>
        <v>赵侣娜</v>
      </c>
    </row>
    <row r="394" spans="1:3" ht="36" customHeight="1">
      <c r="A394" s="6">
        <v>392</v>
      </c>
      <c r="B394" s="6" t="str">
        <f>"257120200814121208492"</f>
        <v>257120200814121208492</v>
      </c>
      <c r="C394" s="6" t="str">
        <f>"邱宇"</f>
        <v>邱宇</v>
      </c>
    </row>
    <row r="395" spans="1:3" ht="36" customHeight="1">
      <c r="A395" s="6">
        <v>393</v>
      </c>
      <c r="B395" s="6" t="str">
        <f>"257120200814122111493"</f>
        <v>257120200814122111493</v>
      </c>
      <c r="C395" s="6" t="str">
        <f>"王晓雯"</f>
        <v>王晓雯</v>
      </c>
    </row>
    <row r="396" spans="1:3" ht="36" customHeight="1">
      <c r="A396" s="6">
        <v>394</v>
      </c>
      <c r="B396" s="6" t="str">
        <f>"257120200814124334496"</f>
        <v>257120200814124334496</v>
      </c>
      <c r="C396" s="6" t="str">
        <f>"黄乐"</f>
        <v>黄乐</v>
      </c>
    </row>
    <row r="397" spans="1:3" ht="36" customHeight="1">
      <c r="A397" s="6">
        <v>395</v>
      </c>
      <c r="B397" s="6" t="str">
        <f>"257120200814124905497"</f>
        <v>257120200814124905497</v>
      </c>
      <c r="C397" s="6" t="str">
        <f>"李华霞"</f>
        <v>李华霞</v>
      </c>
    </row>
    <row r="398" spans="1:3" ht="36" customHeight="1">
      <c r="A398" s="6">
        <v>396</v>
      </c>
      <c r="B398" s="6" t="str">
        <f>"257120200814130036498"</f>
        <v>257120200814130036498</v>
      </c>
      <c r="C398" s="6" t="str">
        <f>"张裕娇"</f>
        <v>张裕娇</v>
      </c>
    </row>
    <row r="399" spans="1:3" ht="36" customHeight="1">
      <c r="A399" s="6">
        <v>397</v>
      </c>
      <c r="B399" s="6" t="str">
        <f>"257120200814130727499"</f>
        <v>257120200814130727499</v>
      </c>
      <c r="C399" s="6" t="str">
        <f>"夏璐"</f>
        <v>夏璐</v>
      </c>
    </row>
    <row r="400" spans="1:3" ht="36" customHeight="1">
      <c r="A400" s="6">
        <v>398</v>
      </c>
      <c r="B400" s="6" t="str">
        <f>"257120200814130741500"</f>
        <v>257120200814130741500</v>
      </c>
      <c r="C400" s="6" t="str">
        <f>"钟孟莹"</f>
        <v>钟孟莹</v>
      </c>
    </row>
    <row r="401" spans="1:3" ht="36" customHeight="1">
      <c r="A401" s="6">
        <v>399</v>
      </c>
      <c r="B401" s="6" t="str">
        <f>"257120200814133121501"</f>
        <v>257120200814133121501</v>
      </c>
      <c r="C401" s="6" t="str">
        <f>"颜承燕"</f>
        <v>颜承燕</v>
      </c>
    </row>
    <row r="402" spans="1:3" ht="36" customHeight="1">
      <c r="A402" s="6">
        <v>400</v>
      </c>
      <c r="B402" s="6" t="str">
        <f>"257120200814133315502"</f>
        <v>257120200814133315502</v>
      </c>
      <c r="C402" s="6" t="str">
        <f>"叶飞"</f>
        <v>叶飞</v>
      </c>
    </row>
    <row r="403" spans="1:3" ht="36" customHeight="1">
      <c r="A403" s="6">
        <v>401</v>
      </c>
      <c r="B403" s="6" t="str">
        <f>"257120200814134900504"</f>
        <v>257120200814134900504</v>
      </c>
      <c r="C403" s="6" t="str">
        <f>"李晖"</f>
        <v>李晖</v>
      </c>
    </row>
    <row r="404" spans="1:3" ht="36" customHeight="1">
      <c r="A404" s="6">
        <v>402</v>
      </c>
      <c r="B404" s="6" t="str">
        <f>"257120200814135014505"</f>
        <v>257120200814135014505</v>
      </c>
      <c r="C404" s="6" t="str">
        <f>"符先翠"</f>
        <v>符先翠</v>
      </c>
    </row>
    <row r="405" spans="1:3" ht="36" customHeight="1">
      <c r="A405" s="6">
        <v>403</v>
      </c>
      <c r="B405" s="6" t="str">
        <f>"257120200814141515506"</f>
        <v>257120200814141515506</v>
      </c>
      <c r="C405" s="6" t="str">
        <f>"蒋喻"</f>
        <v>蒋喻</v>
      </c>
    </row>
    <row r="406" spans="1:3" ht="36" customHeight="1">
      <c r="A406" s="6">
        <v>404</v>
      </c>
      <c r="B406" s="6" t="str">
        <f>"257120200814142843507"</f>
        <v>257120200814142843507</v>
      </c>
      <c r="C406" s="6" t="str">
        <f>"陈娜"</f>
        <v>陈娜</v>
      </c>
    </row>
    <row r="407" spans="1:3" ht="36" customHeight="1">
      <c r="A407" s="6">
        <v>405</v>
      </c>
      <c r="B407" s="6" t="str">
        <f>"257120200814150618509"</f>
        <v>257120200814150618509</v>
      </c>
      <c r="C407" s="6" t="str">
        <f>"王群驹"</f>
        <v>王群驹</v>
      </c>
    </row>
    <row r="408" spans="1:3" ht="36" customHeight="1">
      <c r="A408" s="6">
        <v>406</v>
      </c>
      <c r="B408" s="6" t="str">
        <f>"257120200814151357510"</f>
        <v>257120200814151357510</v>
      </c>
      <c r="C408" s="6" t="str">
        <f>"林小娟"</f>
        <v>林小娟</v>
      </c>
    </row>
    <row r="409" spans="1:3" ht="36" customHeight="1">
      <c r="A409" s="6">
        <v>407</v>
      </c>
      <c r="B409" s="6" t="str">
        <f>"257120200814152148513"</f>
        <v>257120200814152148513</v>
      </c>
      <c r="C409" s="6" t="str">
        <f>"陈昱妃"</f>
        <v>陈昱妃</v>
      </c>
    </row>
    <row r="410" spans="1:3" ht="36" customHeight="1">
      <c r="A410" s="6">
        <v>408</v>
      </c>
      <c r="B410" s="6" t="str">
        <f>"257120200814153019514"</f>
        <v>257120200814153019514</v>
      </c>
      <c r="C410" s="6" t="str">
        <f>"邱天梅"</f>
        <v>邱天梅</v>
      </c>
    </row>
    <row r="411" spans="1:3" ht="36" customHeight="1">
      <c r="A411" s="6">
        <v>409</v>
      </c>
      <c r="B411" s="6" t="str">
        <f>"257120200814153922516"</f>
        <v>257120200814153922516</v>
      </c>
      <c r="C411" s="6" t="str">
        <f>"李雅竹"</f>
        <v>李雅竹</v>
      </c>
    </row>
    <row r="412" spans="1:3" ht="36" customHeight="1">
      <c r="A412" s="6">
        <v>410</v>
      </c>
      <c r="B412" s="6" t="str">
        <f>"257120200814155409517"</f>
        <v>257120200814155409517</v>
      </c>
      <c r="C412" s="6" t="str">
        <f>"邱庆慧"</f>
        <v>邱庆慧</v>
      </c>
    </row>
    <row r="413" spans="1:3" ht="36" customHeight="1">
      <c r="A413" s="6">
        <v>411</v>
      </c>
      <c r="B413" s="6" t="str">
        <f>"257120200814155855518"</f>
        <v>257120200814155855518</v>
      </c>
      <c r="C413" s="6" t="str">
        <f>"符阿珍"</f>
        <v>符阿珍</v>
      </c>
    </row>
    <row r="414" spans="1:3" ht="36" customHeight="1">
      <c r="A414" s="6">
        <v>412</v>
      </c>
      <c r="B414" s="6" t="str">
        <f>"257120200814165405521"</f>
        <v>257120200814165405521</v>
      </c>
      <c r="C414" s="6" t="str">
        <f>"何佳泰"</f>
        <v>何佳泰</v>
      </c>
    </row>
    <row r="415" spans="1:3" ht="36" customHeight="1">
      <c r="A415" s="6">
        <v>413</v>
      </c>
      <c r="B415" s="6" t="str">
        <f>"257120200814165456522"</f>
        <v>257120200814165456522</v>
      </c>
      <c r="C415" s="6" t="str">
        <f>"汪春纹"</f>
        <v>汪春纹</v>
      </c>
    </row>
    <row r="416" spans="1:3" ht="36" customHeight="1">
      <c r="A416" s="6">
        <v>414</v>
      </c>
      <c r="B416" s="6" t="str">
        <f>"257120200814171424523"</f>
        <v>257120200814171424523</v>
      </c>
      <c r="C416" s="6" t="str">
        <f>"张运糁"</f>
        <v>张运糁</v>
      </c>
    </row>
    <row r="417" spans="1:3" ht="36" customHeight="1">
      <c r="A417" s="6">
        <v>415</v>
      </c>
      <c r="B417" s="6" t="str">
        <f>"257120200814171539525"</f>
        <v>257120200814171539525</v>
      </c>
      <c r="C417" s="6" t="str">
        <f>"王智慧"</f>
        <v>王智慧</v>
      </c>
    </row>
    <row r="418" spans="1:3" ht="36" customHeight="1">
      <c r="A418" s="6">
        <v>416</v>
      </c>
      <c r="B418" s="6" t="str">
        <f>"257120200814173720527"</f>
        <v>257120200814173720527</v>
      </c>
      <c r="C418" s="6" t="str">
        <f>"梁其超"</f>
        <v>梁其超</v>
      </c>
    </row>
    <row r="419" spans="1:3" ht="36" customHeight="1">
      <c r="A419" s="6">
        <v>417</v>
      </c>
      <c r="B419" s="6" t="str">
        <f>"257120200814174123528"</f>
        <v>257120200814174123528</v>
      </c>
      <c r="C419" s="6" t="str">
        <f>"莫海燕"</f>
        <v>莫海燕</v>
      </c>
    </row>
    <row r="420" spans="1:3" ht="36" customHeight="1">
      <c r="A420" s="6">
        <v>418</v>
      </c>
      <c r="B420" s="6" t="str">
        <f>"257120200814175028529"</f>
        <v>257120200814175028529</v>
      </c>
      <c r="C420" s="6" t="str">
        <f>"蔡笃宇"</f>
        <v>蔡笃宇</v>
      </c>
    </row>
    <row r="421" spans="1:3" ht="36" customHeight="1">
      <c r="A421" s="6">
        <v>419</v>
      </c>
      <c r="B421" s="6" t="str">
        <f>"257120200814175907530"</f>
        <v>257120200814175907530</v>
      </c>
      <c r="C421" s="6" t="str">
        <f>"陈翠婷"</f>
        <v>陈翠婷</v>
      </c>
    </row>
    <row r="422" spans="1:3" ht="36" customHeight="1">
      <c r="A422" s="6">
        <v>420</v>
      </c>
      <c r="B422" s="6" t="str">
        <f>"257120200814181906532"</f>
        <v>257120200814181906532</v>
      </c>
      <c r="C422" s="6" t="str">
        <f>"陈春娇"</f>
        <v>陈春娇</v>
      </c>
    </row>
    <row r="423" spans="1:3" ht="36" customHeight="1">
      <c r="A423" s="6">
        <v>421</v>
      </c>
      <c r="B423" s="6" t="str">
        <f>"257120200814182121533"</f>
        <v>257120200814182121533</v>
      </c>
      <c r="C423" s="6" t="str">
        <f>"符春乾"</f>
        <v>符春乾</v>
      </c>
    </row>
    <row r="424" spans="1:3" ht="36" customHeight="1">
      <c r="A424" s="6">
        <v>422</v>
      </c>
      <c r="B424" s="6" t="str">
        <f>"257120200814182654534"</f>
        <v>257120200814182654534</v>
      </c>
      <c r="C424" s="6" t="str">
        <f>"李佳"</f>
        <v>李佳</v>
      </c>
    </row>
    <row r="425" spans="1:3" ht="36" customHeight="1">
      <c r="A425" s="6">
        <v>423</v>
      </c>
      <c r="B425" s="6" t="str">
        <f>"257120200814184207535"</f>
        <v>257120200814184207535</v>
      </c>
      <c r="C425" s="6" t="str">
        <f>"潘盈"</f>
        <v>潘盈</v>
      </c>
    </row>
    <row r="426" spans="1:3" ht="36" customHeight="1">
      <c r="A426" s="6">
        <v>424</v>
      </c>
      <c r="B426" s="6" t="str">
        <f>"257120200814184253536"</f>
        <v>257120200814184253536</v>
      </c>
      <c r="C426" s="6" t="str">
        <f>"吴多福"</f>
        <v>吴多福</v>
      </c>
    </row>
    <row r="427" spans="1:3" ht="36" customHeight="1">
      <c r="A427" s="6">
        <v>425</v>
      </c>
      <c r="B427" s="6" t="str">
        <f>"257120200814190324537"</f>
        <v>257120200814190324537</v>
      </c>
      <c r="C427" s="6" t="str">
        <f>"赵雪妃"</f>
        <v>赵雪妃</v>
      </c>
    </row>
    <row r="428" spans="1:3" ht="36" customHeight="1">
      <c r="A428" s="6">
        <v>426</v>
      </c>
      <c r="B428" s="6" t="str">
        <f>"257120200814190939538"</f>
        <v>257120200814190939538</v>
      </c>
      <c r="C428" s="6" t="str">
        <f>"彭文豪"</f>
        <v>彭文豪</v>
      </c>
    </row>
    <row r="429" spans="1:3" ht="36" customHeight="1">
      <c r="A429" s="6">
        <v>427</v>
      </c>
      <c r="B429" s="6" t="str">
        <f>"257120200814192025539"</f>
        <v>257120200814192025539</v>
      </c>
      <c r="C429" s="6" t="str">
        <f>"文冬怡"</f>
        <v>文冬怡</v>
      </c>
    </row>
    <row r="430" spans="1:3" ht="36" customHeight="1">
      <c r="A430" s="6">
        <v>428</v>
      </c>
      <c r="B430" s="6" t="str">
        <f>"257120200814193258540"</f>
        <v>257120200814193258540</v>
      </c>
      <c r="C430" s="6" t="str">
        <f>"符喜同"</f>
        <v>符喜同</v>
      </c>
    </row>
    <row r="431" spans="1:3" ht="36" customHeight="1">
      <c r="A431" s="6">
        <v>429</v>
      </c>
      <c r="B431" s="6" t="str">
        <f>"257120200814194607541"</f>
        <v>257120200814194607541</v>
      </c>
      <c r="C431" s="6" t="str">
        <f>"董斌"</f>
        <v>董斌</v>
      </c>
    </row>
    <row r="432" spans="1:3" ht="36" customHeight="1">
      <c r="A432" s="6">
        <v>430</v>
      </c>
      <c r="B432" s="6" t="str">
        <f>"257120200814195203542"</f>
        <v>257120200814195203542</v>
      </c>
      <c r="C432" s="6" t="str">
        <f>"陈奕开"</f>
        <v>陈奕开</v>
      </c>
    </row>
    <row r="433" spans="1:3" ht="36" customHeight="1">
      <c r="A433" s="6">
        <v>431</v>
      </c>
      <c r="B433" s="6" t="str">
        <f>"257120200814200004543"</f>
        <v>257120200814200004543</v>
      </c>
      <c r="C433" s="6" t="str">
        <f>"姚世东"</f>
        <v>姚世东</v>
      </c>
    </row>
    <row r="434" spans="1:3" ht="36" customHeight="1">
      <c r="A434" s="6">
        <v>432</v>
      </c>
      <c r="B434" s="6" t="str">
        <f>"257120200814200510544"</f>
        <v>257120200814200510544</v>
      </c>
      <c r="C434" s="6" t="str">
        <f>"王腾"</f>
        <v>王腾</v>
      </c>
    </row>
    <row r="435" spans="1:3" ht="36" customHeight="1">
      <c r="A435" s="6">
        <v>433</v>
      </c>
      <c r="B435" s="6" t="str">
        <f>"257120200814200801545"</f>
        <v>257120200814200801545</v>
      </c>
      <c r="C435" s="6" t="str">
        <f>"符式飞"</f>
        <v>符式飞</v>
      </c>
    </row>
    <row r="436" spans="1:3" ht="36" customHeight="1">
      <c r="A436" s="6">
        <v>434</v>
      </c>
      <c r="B436" s="6" t="str">
        <f>"257120200814203417547"</f>
        <v>257120200814203417547</v>
      </c>
      <c r="C436" s="6" t="str">
        <f>"陈兴浩"</f>
        <v>陈兴浩</v>
      </c>
    </row>
    <row r="437" spans="1:3" ht="36" customHeight="1">
      <c r="A437" s="6">
        <v>435</v>
      </c>
      <c r="B437" s="6" t="str">
        <f>"257120200814203825548"</f>
        <v>257120200814203825548</v>
      </c>
      <c r="C437" s="6" t="str">
        <f>"李世雅"</f>
        <v>李世雅</v>
      </c>
    </row>
    <row r="438" spans="1:3" ht="36" customHeight="1">
      <c r="A438" s="6">
        <v>436</v>
      </c>
      <c r="B438" s="6" t="str">
        <f>"257120200814204526550"</f>
        <v>257120200814204526550</v>
      </c>
      <c r="C438" s="6" t="str">
        <f>"朱林"</f>
        <v>朱林</v>
      </c>
    </row>
    <row r="439" spans="1:3" ht="36" customHeight="1">
      <c r="A439" s="6">
        <v>437</v>
      </c>
      <c r="B439" s="6" t="str">
        <f>"257120200814205408552"</f>
        <v>257120200814205408552</v>
      </c>
      <c r="C439" s="6" t="str">
        <f>"李雀"</f>
        <v>李雀</v>
      </c>
    </row>
    <row r="440" spans="1:3" ht="36" customHeight="1">
      <c r="A440" s="6">
        <v>438</v>
      </c>
      <c r="B440" s="6" t="str">
        <f>"257120200814205801553"</f>
        <v>257120200814205801553</v>
      </c>
      <c r="C440" s="6" t="str">
        <f>"洪浩"</f>
        <v>洪浩</v>
      </c>
    </row>
    <row r="441" spans="1:3" ht="36" customHeight="1">
      <c r="A441" s="6">
        <v>439</v>
      </c>
      <c r="B441" s="6" t="str">
        <f>"257120200814210014554"</f>
        <v>257120200814210014554</v>
      </c>
      <c r="C441" s="6" t="str">
        <f>"林娇艳"</f>
        <v>林娇艳</v>
      </c>
    </row>
    <row r="442" spans="1:3" ht="36" customHeight="1">
      <c r="A442" s="6">
        <v>440</v>
      </c>
      <c r="B442" s="6" t="str">
        <f>"257120200814210539555"</f>
        <v>257120200814210539555</v>
      </c>
      <c r="C442" s="6" t="str">
        <f>"玉龙"</f>
        <v>玉龙</v>
      </c>
    </row>
    <row r="443" spans="1:3" ht="36" customHeight="1">
      <c r="A443" s="6">
        <v>441</v>
      </c>
      <c r="B443" s="6" t="str">
        <f>"257120200814211112557"</f>
        <v>257120200814211112557</v>
      </c>
      <c r="C443" s="6" t="str">
        <f>"陈彦充"</f>
        <v>陈彦充</v>
      </c>
    </row>
    <row r="444" spans="1:3" ht="36" customHeight="1">
      <c r="A444" s="6">
        <v>442</v>
      </c>
      <c r="B444" s="6" t="str">
        <f>"257120200814212045558"</f>
        <v>257120200814212045558</v>
      </c>
      <c r="C444" s="6" t="str">
        <f>"黄紫靓"</f>
        <v>黄紫靓</v>
      </c>
    </row>
    <row r="445" spans="1:3" ht="36" customHeight="1">
      <c r="A445" s="6">
        <v>443</v>
      </c>
      <c r="B445" s="6" t="str">
        <f>"257120200814212249560"</f>
        <v>257120200814212249560</v>
      </c>
      <c r="C445" s="6" t="str">
        <f>"陈虹余"</f>
        <v>陈虹余</v>
      </c>
    </row>
    <row r="446" spans="1:3" ht="36" customHeight="1">
      <c r="A446" s="6">
        <v>444</v>
      </c>
      <c r="B446" s="6" t="str">
        <f>"257120200814214316562"</f>
        <v>257120200814214316562</v>
      </c>
      <c r="C446" s="6" t="str">
        <f>"林清"</f>
        <v>林清</v>
      </c>
    </row>
    <row r="447" spans="1:3" ht="36" customHeight="1">
      <c r="A447" s="6">
        <v>445</v>
      </c>
      <c r="B447" s="6" t="str">
        <f>"257120200814220333564"</f>
        <v>257120200814220333564</v>
      </c>
      <c r="C447" s="6" t="str">
        <f>"黄庆丽"</f>
        <v>黄庆丽</v>
      </c>
    </row>
    <row r="448" spans="1:3" ht="36" customHeight="1">
      <c r="A448" s="6">
        <v>446</v>
      </c>
      <c r="B448" s="6" t="str">
        <f>"257120200814222846565"</f>
        <v>257120200814222846565</v>
      </c>
      <c r="C448" s="6" t="str">
        <f>"符会文"</f>
        <v>符会文</v>
      </c>
    </row>
    <row r="449" spans="1:3" ht="36" customHeight="1">
      <c r="A449" s="6">
        <v>447</v>
      </c>
      <c r="B449" s="6" t="str">
        <f>"257120200814223117566"</f>
        <v>257120200814223117566</v>
      </c>
      <c r="C449" s="6" t="str">
        <f>"周玉桂"</f>
        <v>周玉桂</v>
      </c>
    </row>
    <row r="450" spans="1:3" ht="36" customHeight="1">
      <c r="A450" s="6">
        <v>448</v>
      </c>
      <c r="B450" s="6" t="str">
        <f>"257120200814224620567"</f>
        <v>257120200814224620567</v>
      </c>
      <c r="C450" s="6" t="str">
        <f>"谢廷健"</f>
        <v>谢廷健</v>
      </c>
    </row>
    <row r="451" spans="1:3" ht="36" customHeight="1">
      <c r="A451" s="6">
        <v>449</v>
      </c>
      <c r="B451" s="6" t="str">
        <f>"257120200814224758568"</f>
        <v>257120200814224758568</v>
      </c>
      <c r="C451" s="6" t="str">
        <f>"王燕玲"</f>
        <v>王燕玲</v>
      </c>
    </row>
    <row r="452" spans="1:3" ht="36" customHeight="1">
      <c r="A452" s="6">
        <v>450</v>
      </c>
      <c r="B452" s="6" t="str">
        <f>"257120200814230428569"</f>
        <v>257120200814230428569</v>
      </c>
      <c r="C452" s="6" t="str">
        <f>"刘海慧"</f>
        <v>刘海慧</v>
      </c>
    </row>
    <row r="453" spans="1:3" ht="36" customHeight="1">
      <c r="A453" s="6">
        <v>451</v>
      </c>
      <c r="B453" s="6" t="str">
        <f>"257120200814230823570"</f>
        <v>257120200814230823570</v>
      </c>
      <c r="C453" s="6" t="str">
        <f>"田泽宏"</f>
        <v>田泽宏</v>
      </c>
    </row>
    <row r="454" spans="1:3" ht="36" customHeight="1">
      <c r="A454" s="6">
        <v>452</v>
      </c>
      <c r="B454" s="6" t="str">
        <f>"257120200814230927571"</f>
        <v>257120200814230927571</v>
      </c>
      <c r="C454" s="6" t="str">
        <f>"符梅欢"</f>
        <v>符梅欢</v>
      </c>
    </row>
    <row r="455" spans="1:3" ht="36" customHeight="1">
      <c r="A455" s="6">
        <v>453</v>
      </c>
      <c r="B455" s="6" t="str">
        <f>"257120200814235244572"</f>
        <v>257120200814235244572</v>
      </c>
      <c r="C455" s="6" t="str">
        <f>"王茹倩"</f>
        <v>王茹倩</v>
      </c>
    </row>
    <row r="456" spans="1:3" ht="36" customHeight="1">
      <c r="A456" s="6">
        <v>454</v>
      </c>
      <c r="B456" s="6" t="str">
        <f>"257120200815081701573"</f>
        <v>257120200815081701573</v>
      </c>
      <c r="C456" s="6" t="str">
        <f>"王炯"</f>
        <v>王炯</v>
      </c>
    </row>
    <row r="457" spans="1:3" ht="36" customHeight="1">
      <c r="A457" s="6">
        <v>455</v>
      </c>
      <c r="B457" s="6" t="str">
        <f>"257120200815091852574"</f>
        <v>257120200815091852574</v>
      </c>
      <c r="C457" s="6" t="str">
        <f>"麦丽莎"</f>
        <v>麦丽莎</v>
      </c>
    </row>
    <row r="458" spans="1:3" ht="36" customHeight="1">
      <c r="A458" s="6">
        <v>456</v>
      </c>
      <c r="B458" s="6" t="str">
        <f>"257120200815095058575"</f>
        <v>257120200815095058575</v>
      </c>
      <c r="C458" s="6" t="str">
        <f>"崔瑶"</f>
        <v>崔瑶</v>
      </c>
    </row>
    <row r="459" spans="1:3" ht="36" customHeight="1">
      <c r="A459" s="6">
        <v>457</v>
      </c>
      <c r="B459" s="6" t="str">
        <f>"257120200815101824577"</f>
        <v>257120200815101824577</v>
      </c>
      <c r="C459" s="6" t="str">
        <f>"林辉"</f>
        <v>林辉</v>
      </c>
    </row>
    <row r="460" spans="1:3" ht="36" customHeight="1">
      <c r="A460" s="6">
        <v>458</v>
      </c>
      <c r="B460" s="6" t="str">
        <f>"257120200815103055579"</f>
        <v>257120200815103055579</v>
      </c>
      <c r="C460" s="6" t="str">
        <f>"陈燕军"</f>
        <v>陈燕军</v>
      </c>
    </row>
    <row r="461" spans="1:3" ht="36" customHeight="1">
      <c r="A461" s="6">
        <v>459</v>
      </c>
      <c r="B461" s="6" t="str">
        <f>"257120200815104055580"</f>
        <v>257120200815104055580</v>
      </c>
      <c r="C461" s="6" t="str">
        <f>"苏琼媚"</f>
        <v>苏琼媚</v>
      </c>
    </row>
    <row r="462" spans="1:3" ht="36" customHeight="1">
      <c r="A462" s="6">
        <v>460</v>
      </c>
      <c r="B462" s="6" t="str">
        <f>"257120200815104902581"</f>
        <v>257120200815104902581</v>
      </c>
      <c r="C462" s="6" t="str">
        <f>"李岩"</f>
        <v>李岩</v>
      </c>
    </row>
    <row r="463" spans="1:3" ht="36" customHeight="1">
      <c r="A463" s="6">
        <v>461</v>
      </c>
      <c r="B463" s="6" t="str">
        <f>"257120200815105338582"</f>
        <v>257120200815105338582</v>
      </c>
      <c r="C463" s="6" t="str">
        <f>"吴明"</f>
        <v>吴明</v>
      </c>
    </row>
    <row r="464" spans="1:3" ht="36" customHeight="1">
      <c r="A464" s="6">
        <v>462</v>
      </c>
      <c r="B464" s="6" t="str">
        <f>"257120200815110227583"</f>
        <v>257120200815110227583</v>
      </c>
      <c r="C464" s="6" t="str">
        <f>"苏望"</f>
        <v>苏望</v>
      </c>
    </row>
    <row r="465" spans="1:3" ht="36" customHeight="1">
      <c r="A465" s="6">
        <v>463</v>
      </c>
      <c r="B465" s="6" t="str">
        <f>"257120200815113243584"</f>
        <v>257120200815113243584</v>
      </c>
      <c r="C465" s="6" t="str">
        <f>"钟依伦"</f>
        <v>钟依伦</v>
      </c>
    </row>
    <row r="466" spans="1:3" ht="36" customHeight="1">
      <c r="A466" s="6">
        <v>464</v>
      </c>
      <c r="B466" s="6" t="str">
        <f>"257120200815114438586"</f>
        <v>257120200815114438586</v>
      </c>
      <c r="C466" s="6" t="str">
        <f>"洪光林"</f>
        <v>洪光林</v>
      </c>
    </row>
    <row r="467" spans="1:3" ht="36" customHeight="1">
      <c r="A467" s="6">
        <v>465</v>
      </c>
      <c r="B467" s="6" t="str">
        <f>"257120200815121043589"</f>
        <v>257120200815121043589</v>
      </c>
      <c r="C467" s="6" t="str">
        <f>"陈林召"</f>
        <v>陈林召</v>
      </c>
    </row>
    <row r="468" spans="1:3" ht="36" customHeight="1">
      <c r="A468" s="6">
        <v>466</v>
      </c>
      <c r="B468" s="6" t="str">
        <f>"257120200815121236590"</f>
        <v>257120200815121236590</v>
      </c>
      <c r="C468" s="6" t="str">
        <f>"黄诗颖"</f>
        <v>黄诗颖</v>
      </c>
    </row>
    <row r="469" spans="1:3" ht="36" customHeight="1">
      <c r="A469" s="6">
        <v>467</v>
      </c>
      <c r="B469" s="6" t="str">
        <f>"257120200815121401591"</f>
        <v>257120200815121401591</v>
      </c>
      <c r="C469" s="6" t="str">
        <f>"王蕊"</f>
        <v>王蕊</v>
      </c>
    </row>
    <row r="470" spans="1:3" ht="36" customHeight="1">
      <c r="A470" s="6">
        <v>468</v>
      </c>
      <c r="B470" s="6" t="str">
        <f>"257120200815123033592"</f>
        <v>257120200815123033592</v>
      </c>
      <c r="C470" s="6" t="str">
        <f>"羊壮旺"</f>
        <v>羊壮旺</v>
      </c>
    </row>
    <row r="471" spans="1:3" ht="36" customHeight="1">
      <c r="A471" s="6">
        <v>469</v>
      </c>
      <c r="B471" s="6" t="str">
        <f>"257120200815123759594"</f>
        <v>257120200815123759594</v>
      </c>
      <c r="C471" s="6" t="str">
        <f>"王帅"</f>
        <v>王帅</v>
      </c>
    </row>
    <row r="472" spans="1:3" ht="36" customHeight="1">
      <c r="A472" s="6">
        <v>470</v>
      </c>
      <c r="B472" s="6" t="str">
        <f>"257120200815123815595"</f>
        <v>257120200815123815595</v>
      </c>
      <c r="C472" s="6" t="str">
        <f>"符虹怡"</f>
        <v>符虹怡</v>
      </c>
    </row>
    <row r="473" spans="1:3" ht="36" customHeight="1">
      <c r="A473" s="6">
        <v>471</v>
      </c>
      <c r="B473" s="6" t="str">
        <f>"257120200815124307596"</f>
        <v>257120200815124307596</v>
      </c>
      <c r="C473" s="6" t="str">
        <f>"许宇杭"</f>
        <v>许宇杭</v>
      </c>
    </row>
    <row r="474" spans="1:3" ht="36" customHeight="1">
      <c r="A474" s="6">
        <v>472</v>
      </c>
      <c r="B474" s="6" t="str">
        <f>"257120200815125059597"</f>
        <v>257120200815125059597</v>
      </c>
      <c r="C474" s="6" t="str">
        <f>"邢璐璐"</f>
        <v>邢璐璐</v>
      </c>
    </row>
    <row r="475" spans="1:3" ht="36" customHeight="1">
      <c r="A475" s="6">
        <v>473</v>
      </c>
      <c r="B475" s="6" t="str">
        <f>"257120200815125634598"</f>
        <v>257120200815125634598</v>
      </c>
      <c r="C475" s="6" t="str">
        <f>"林先锐"</f>
        <v>林先锐</v>
      </c>
    </row>
    <row r="476" spans="1:3" ht="36" customHeight="1">
      <c r="A476" s="6">
        <v>474</v>
      </c>
      <c r="B476" s="6" t="str">
        <f>"257120200815125956600"</f>
        <v>257120200815125956600</v>
      </c>
      <c r="C476" s="6" t="str">
        <f>"王龙霞"</f>
        <v>王龙霞</v>
      </c>
    </row>
    <row r="477" spans="1:3" ht="36" customHeight="1">
      <c r="A477" s="6">
        <v>475</v>
      </c>
      <c r="B477" s="6" t="str">
        <f>"257120200815132551601"</f>
        <v>257120200815132551601</v>
      </c>
      <c r="C477" s="6" t="str">
        <f>"何苏华"</f>
        <v>何苏华</v>
      </c>
    </row>
    <row r="478" spans="1:3" ht="36" customHeight="1">
      <c r="A478" s="6">
        <v>476</v>
      </c>
      <c r="B478" s="6" t="str">
        <f>"257120200815134352602"</f>
        <v>257120200815134352602</v>
      </c>
      <c r="C478" s="6" t="str">
        <f>"莫俊洲"</f>
        <v>莫俊洲</v>
      </c>
    </row>
    <row r="479" spans="1:3" ht="36" customHeight="1">
      <c r="A479" s="6">
        <v>477</v>
      </c>
      <c r="B479" s="6" t="str">
        <f>"257120200815135544604"</f>
        <v>257120200815135544604</v>
      </c>
      <c r="C479" s="6" t="str">
        <f>"许仲卿"</f>
        <v>许仲卿</v>
      </c>
    </row>
    <row r="480" spans="1:3" ht="36" customHeight="1">
      <c r="A480" s="6">
        <v>478</v>
      </c>
      <c r="B480" s="6" t="str">
        <f>"257120200815135932605"</f>
        <v>257120200815135932605</v>
      </c>
      <c r="C480" s="6" t="str">
        <f>"蔡泽奋"</f>
        <v>蔡泽奋</v>
      </c>
    </row>
    <row r="481" spans="1:3" ht="36" customHeight="1">
      <c r="A481" s="6">
        <v>479</v>
      </c>
      <c r="B481" s="6" t="str">
        <f>"257120200815142145608"</f>
        <v>257120200815142145608</v>
      </c>
      <c r="C481" s="6" t="str">
        <f>"叶敏蕃"</f>
        <v>叶敏蕃</v>
      </c>
    </row>
    <row r="482" spans="1:3" ht="36" customHeight="1">
      <c r="A482" s="6">
        <v>480</v>
      </c>
      <c r="B482" s="6" t="str">
        <f>"257120200815150740610"</f>
        <v>257120200815150740610</v>
      </c>
      <c r="C482" s="6" t="str">
        <f>"谭丽川"</f>
        <v>谭丽川</v>
      </c>
    </row>
    <row r="483" spans="1:3" ht="36" customHeight="1">
      <c r="A483" s="6">
        <v>481</v>
      </c>
      <c r="B483" s="6" t="str">
        <f>"257120200815154927614"</f>
        <v>257120200815154927614</v>
      </c>
      <c r="C483" s="6" t="str">
        <f>"王小露"</f>
        <v>王小露</v>
      </c>
    </row>
    <row r="484" spans="1:3" ht="36" customHeight="1">
      <c r="A484" s="6">
        <v>482</v>
      </c>
      <c r="B484" s="6" t="str">
        <f>"257120200815160233616"</f>
        <v>257120200815160233616</v>
      </c>
      <c r="C484" s="6" t="str">
        <f>"薛茂育"</f>
        <v>薛茂育</v>
      </c>
    </row>
    <row r="485" spans="1:3" ht="36" customHeight="1">
      <c r="A485" s="6">
        <v>483</v>
      </c>
      <c r="B485" s="6" t="str">
        <f>"257120200815160253617"</f>
        <v>257120200815160253617</v>
      </c>
      <c r="C485" s="6" t="str">
        <f>"林先晖"</f>
        <v>林先晖</v>
      </c>
    </row>
    <row r="486" spans="1:3" ht="36" customHeight="1">
      <c r="A486" s="6">
        <v>484</v>
      </c>
      <c r="B486" s="6" t="str">
        <f>"257120200815161849618"</f>
        <v>257120200815161849618</v>
      </c>
      <c r="C486" s="6" t="str">
        <f>"孙永泽"</f>
        <v>孙永泽</v>
      </c>
    </row>
    <row r="487" spans="1:3" ht="36" customHeight="1">
      <c r="A487" s="6">
        <v>485</v>
      </c>
      <c r="B487" s="6" t="str">
        <f>"257120200815163731619"</f>
        <v>257120200815163731619</v>
      </c>
      <c r="C487" s="6" t="str">
        <f>"黄子倩"</f>
        <v>黄子倩</v>
      </c>
    </row>
    <row r="488" spans="1:3" ht="36" customHeight="1">
      <c r="A488" s="6">
        <v>486</v>
      </c>
      <c r="B488" s="6" t="str">
        <f>"257120200815163943620"</f>
        <v>257120200815163943620</v>
      </c>
      <c r="C488" s="6" t="str">
        <f>"符谷宇"</f>
        <v>符谷宇</v>
      </c>
    </row>
    <row r="489" spans="1:3" ht="36" customHeight="1">
      <c r="A489" s="6">
        <v>487</v>
      </c>
      <c r="B489" s="6" t="str">
        <f>"257120200815164708621"</f>
        <v>257120200815164708621</v>
      </c>
      <c r="C489" s="6" t="str">
        <f>"李南青"</f>
        <v>李南青</v>
      </c>
    </row>
    <row r="490" spans="1:3" ht="36" customHeight="1">
      <c r="A490" s="6">
        <v>488</v>
      </c>
      <c r="B490" s="6" t="str">
        <f>"257120200815170226622"</f>
        <v>257120200815170226622</v>
      </c>
      <c r="C490" s="6" t="str">
        <f>"李强"</f>
        <v>李强</v>
      </c>
    </row>
    <row r="491" spans="1:3" ht="36" customHeight="1">
      <c r="A491" s="6">
        <v>489</v>
      </c>
      <c r="B491" s="6" t="str">
        <f>"257120200815173128623"</f>
        <v>257120200815173128623</v>
      </c>
      <c r="C491" s="6" t="str">
        <f>"吴佳达"</f>
        <v>吴佳达</v>
      </c>
    </row>
    <row r="492" spans="1:3" ht="36" customHeight="1">
      <c r="A492" s="6">
        <v>490</v>
      </c>
      <c r="B492" s="6" t="str">
        <f>"257120200815173633624"</f>
        <v>257120200815173633624</v>
      </c>
      <c r="C492" s="6" t="str">
        <f>"黄扬恋"</f>
        <v>黄扬恋</v>
      </c>
    </row>
    <row r="493" spans="1:3" ht="36" customHeight="1">
      <c r="A493" s="6">
        <v>491</v>
      </c>
      <c r="B493" s="6" t="str">
        <f>"257120200815174037626"</f>
        <v>257120200815174037626</v>
      </c>
      <c r="C493" s="6" t="str">
        <f>"吴多文"</f>
        <v>吴多文</v>
      </c>
    </row>
    <row r="494" spans="1:3" ht="36" customHeight="1">
      <c r="A494" s="6">
        <v>492</v>
      </c>
      <c r="B494" s="6" t="str">
        <f>"257120200815181950627"</f>
        <v>257120200815181950627</v>
      </c>
      <c r="C494" s="6" t="str">
        <f>"傅恋芷"</f>
        <v>傅恋芷</v>
      </c>
    </row>
    <row r="495" spans="1:3" ht="36" customHeight="1">
      <c r="A495" s="6">
        <v>493</v>
      </c>
      <c r="B495" s="6" t="str">
        <f>"257120200815190534629"</f>
        <v>257120200815190534629</v>
      </c>
      <c r="C495" s="6" t="str">
        <f>"陈小琴"</f>
        <v>陈小琴</v>
      </c>
    </row>
    <row r="496" spans="1:3" ht="36" customHeight="1">
      <c r="A496" s="6">
        <v>494</v>
      </c>
      <c r="B496" s="6" t="str">
        <f>"257120200815192501630"</f>
        <v>257120200815192501630</v>
      </c>
      <c r="C496" s="6" t="str">
        <f>"陈童"</f>
        <v>陈童</v>
      </c>
    </row>
    <row r="497" spans="1:3" ht="36" customHeight="1">
      <c r="A497" s="6">
        <v>495</v>
      </c>
      <c r="B497" s="6" t="str">
        <f>"257120200815195628631"</f>
        <v>257120200815195628631</v>
      </c>
      <c r="C497" s="6" t="str">
        <f>"杜炳霖"</f>
        <v>杜炳霖</v>
      </c>
    </row>
    <row r="498" spans="1:3" ht="36" customHeight="1">
      <c r="A498" s="6">
        <v>496</v>
      </c>
      <c r="B498" s="6" t="str">
        <f>"257120200815202321632"</f>
        <v>257120200815202321632</v>
      </c>
      <c r="C498" s="6" t="str">
        <f>"罗芳炳"</f>
        <v>罗芳炳</v>
      </c>
    </row>
    <row r="499" spans="1:3" ht="36" customHeight="1">
      <c r="A499" s="6">
        <v>497</v>
      </c>
      <c r="B499" s="6" t="str">
        <f>"257120200815203959634"</f>
        <v>257120200815203959634</v>
      </c>
      <c r="C499" s="6" t="str">
        <f>"洪发"</f>
        <v>洪发</v>
      </c>
    </row>
    <row r="500" spans="1:3" ht="36" customHeight="1">
      <c r="A500" s="6">
        <v>498</v>
      </c>
      <c r="B500" s="6" t="str">
        <f>"257120200815205643636"</f>
        <v>257120200815205643636</v>
      </c>
      <c r="C500" s="6" t="str">
        <f>"王子樱"</f>
        <v>王子樱</v>
      </c>
    </row>
    <row r="501" spans="1:3" ht="36" customHeight="1">
      <c r="A501" s="6">
        <v>499</v>
      </c>
      <c r="B501" s="6" t="str">
        <f>"257120200815210838638"</f>
        <v>257120200815210838638</v>
      </c>
      <c r="C501" s="6" t="str">
        <f>"周向垚"</f>
        <v>周向垚</v>
      </c>
    </row>
    <row r="502" spans="1:3" ht="36" customHeight="1">
      <c r="A502" s="6">
        <v>500</v>
      </c>
      <c r="B502" s="6" t="str">
        <f>"257120200815212332639"</f>
        <v>257120200815212332639</v>
      </c>
      <c r="C502" s="6" t="str">
        <f>"叶宏侨"</f>
        <v>叶宏侨</v>
      </c>
    </row>
    <row r="503" spans="1:3" ht="36" customHeight="1">
      <c r="A503" s="6">
        <v>501</v>
      </c>
      <c r="B503" s="6" t="str">
        <f>"257120200815212732641"</f>
        <v>257120200815212732641</v>
      </c>
      <c r="C503" s="6" t="str">
        <f>"张程"</f>
        <v>张程</v>
      </c>
    </row>
    <row r="504" spans="1:3" ht="36" customHeight="1">
      <c r="A504" s="6">
        <v>502</v>
      </c>
      <c r="B504" s="6" t="str">
        <f>"257120200815223405643"</f>
        <v>257120200815223405643</v>
      </c>
      <c r="C504" s="6" t="str">
        <f>"林琳"</f>
        <v>林琳</v>
      </c>
    </row>
    <row r="505" spans="1:3" ht="36" customHeight="1">
      <c r="A505" s="6">
        <v>503</v>
      </c>
      <c r="B505" s="6" t="str">
        <f>"257120200815223515644"</f>
        <v>257120200815223515644</v>
      </c>
      <c r="C505" s="6" t="str">
        <f>"吴金花"</f>
        <v>吴金花</v>
      </c>
    </row>
    <row r="506" spans="1:3" ht="36" customHeight="1">
      <c r="A506" s="6">
        <v>504</v>
      </c>
      <c r="B506" s="6" t="str">
        <f>"257120200815224127645"</f>
        <v>257120200815224127645</v>
      </c>
      <c r="C506" s="6" t="str">
        <f>"张成"</f>
        <v>张成</v>
      </c>
    </row>
    <row r="507" spans="1:3" ht="36" customHeight="1">
      <c r="A507" s="6">
        <v>505</v>
      </c>
      <c r="B507" s="6" t="str">
        <f>"257120200815225215647"</f>
        <v>257120200815225215647</v>
      </c>
      <c r="C507" s="6" t="str">
        <f>"黄云偕"</f>
        <v>黄云偕</v>
      </c>
    </row>
    <row r="508" spans="1:3" ht="36" customHeight="1">
      <c r="A508" s="6">
        <v>506</v>
      </c>
      <c r="B508" s="6" t="str">
        <f>"257120200815230747648"</f>
        <v>257120200815230747648</v>
      </c>
      <c r="C508" s="6" t="str">
        <f>"吴慧敏"</f>
        <v>吴慧敏</v>
      </c>
    </row>
    <row r="509" spans="1:3" ht="36" customHeight="1">
      <c r="A509" s="6">
        <v>507</v>
      </c>
      <c r="B509" s="6" t="str">
        <f>"257120200816014728651"</f>
        <v>257120200816014728651</v>
      </c>
      <c r="C509" s="6" t="str">
        <f>"莫长颖"</f>
        <v>莫长颖</v>
      </c>
    </row>
    <row r="510" spans="1:3" ht="36" customHeight="1">
      <c r="A510" s="6">
        <v>508</v>
      </c>
      <c r="B510" s="6" t="str">
        <f>"257120200816020221652"</f>
        <v>257120200816020221652</v>
      </c>
      <c r="C510" s="6" t="str">
        <f>"何俊霖"</f>
        <v>何俊霖</v>
      </c>
    </row>
    <row r="511" spans="1:3" ht="36" customHeight="1">
      <c r="A511" s="6">
        <v>509</v>
      </c>
      <c r="B511" s="6" t="str">
        <f>"257120200816082351653"</f>
        <v>257120200816082351653</v>
      </c>
      <c r="C511" s="6" t="str">
        <f>"王小萍"</f>
        <v>王小萍</v>
      </c>
    </row>
    <row r="512" spans="1:3" ht="36" customHeight="1">
      <c r="A512" s="6">
        <v>510</v>
      </c>
      <c r="B512" s="6" t="str">
        <f>"257120200816084651654"</f>
        <v>257120200816084651654</v>
      </c>
      <c r="C512" s="6" t="str">
        <f>"陈明耘"</f>
        <v>陈明耘</v>
      </c>
    </row>
    <row r="513" spans="1:3" ht="36" customHeight="1">
      <c r="A513" s="6">
        <v>511</v>
      </c>
      <c r="B513" s="6" t="str">
        <f>"257120200816085137655"</f>
        <v>257120200816085137655</v>
      </c>
      <c r="C513" s="6" t="str">
        <f>"吴林连"</f>
        <v>吴林连</v>
      </c>
    </row>
    <row r="514" spans="1:3" ht="36" customHeight="1">
      <c r="A514" s="6">
        <v>512</v>
      </c>
      <c r="B514" s="6" t="str">
        <f>"257120200816085316656"</f>
        <v>257120200816085316656</v>
      </c>
      <c r="C514" s="6" t="str">
        <f>"郑小正"</f>
        <v>郑小正</v>
      </c>
    </row>
    <row r="515" spans="1:3" ht="36" customHeight="1">
      <c r="A515" s="6">
        <v>513</v>
      </c>
      <c r="B515" s="6" t="str">
        <f>"257120200816093202657"</f>
        <v>257120200816093202657</v>
      </c>
      <c r="C515" s="6" t="str">
        <f>"李欣"</f>
        <v>李欣</v>
      </c>
    </row>
    <row r="516" spans="1:3" ht="36" customHeight="1">
      <c r="A516" s="6">
        <v>514</v>
      </c>
      <c r="B516" s="6" t="str">
        <f>"257120200816100211658"</f>
        <v>257120200816100211658</v>
      </c>
      <c r="C516" s="6" t="str">
        <f>"游志仁"</f>
        <v>游志仁</v>
      </c>
    </row>
    <row r="517" spans="1:3" ht="36" customHeight="1">
      <c r="A517" s="6">
        <v>515</v>
      </c>
      <c r="B517" s="6" t="str">
        <f>"257120200816101635659"</f>
        <v>257120200816101635659</v>
      </c>
      <c r="C517" s="6" t="str">
        <f>"符方敏"</f>
        <v>符方敏</v>
      </c>
    </row>
    <row r="518" spans="1:3" ht="36" customHeight="1">
      <c r="A518" s="6">
        <v>516</v>
      </c>
      <c r="B518" s="6" t="str">
        <f>"257120200816104447661"</f>
        <v>257120200816104447661</v>
      </c>
      <c r="C518" s="6" t="str">
        <f>"冯学波"</f>
        <v>冯学波</v>
      </c>
    </row>
    <row r="519" spans="1:3" ht="36" customHeight="1">
      <c r="A519" s="6">
        <v>517</v>
      </c>
      <c r="B519" s="6" t="str">
        <f>"257120200816104808662"</f>
        <v>257120200816104808662</v>
      </c>
      <c r="C519" s="6" t="str">
        <f>"符慧卉"</f>
        <v>符慧卉</v>
      </c>
    </row>
    <row r="520" spans="1:3" ht="36" customHeight="1">
      <c r="A520" s="6">
        <v>518</v>
      </c>
      <c r="B520" s="6" t="str">
        <f>"257120200816115210665"</f>
        <v>257120200816115210665</v>
      </c>
      <c r="C520" s="6" t="str">
        <f>"王首焕"</f>
        <v>王首焕</v>
      </c>
    </row>
    <row r="521" spans="1:3" ht="36" customHeight="1">
      <c r="A521" s="6">
        <v>519</v>
      </c>
      <c r="B521" s="6" t="str">
        <f>"257120200816122540666"</f>
        <v>257120200816122540666</v>
      </c>
      <c r="C521" s="6" t="str">
        <f>"陈资金"</f>
        <v>陈资金</v>
      </c>
    </row>
    <row r="522" spans="1:3" ht="36" customHeight="1">
      <c r="A522" s="6">
        <v>520</v>
      </c>
      <c r="B522" s="6" t="str">
        <f>"257120200816123040667"</f>
        <v>257120200816123040667</v>
      </c>
      <c r="C522" s="6" t="str">
        <f>"符永程"</f>
        <v>符永程</v>
      </c>
    </row>
    <row r="523" spans="1:3" ht="36" customHeight="1">
      <c r="A523" s="6">
        <v>521</v>
      </c>
      <c r="B523" s="6" t="str">
        <f>"257120200816132015668"</f>
        <v>257120200816132015668</v>
      </c>
      <c r="C523" s="6" t="str">
        <f>"蔡於旺"</f>
        <v>蔡於旺</v>
      </c>
    </row>
    <row r="524" spans="1:3" ht="36" customHeight="1">
      <c r="A524" s="6">
        <v>522</v>
      </c>
      <c r="B524" s="6" t="str">
        <f>"257120200816132149669"</f>
        <v>257120200816132149669</v>
      </c>
      <c r="C524" s="6" t="str">
        <f>"陈绵泽"</f>
        <v>陈绵泽</v>
      </c>
    </row>
    <row r="525" spans="1:3" ht="36" customHeight="1">
      <c r="A525" s="6">
        <v>523</v>
      </c>
      <c r="B525" s="6" t="str">
        <f>"257120200816132643671"</f>
        <v>257120200816132643671</v>
      </c>
      <c r="C525" s="6" t="str">
        <f>"韦莹莹"</f>
        <v>韦莹莹</v>
      </c>
    </row>
    <row r="526" spans="1:3" ht="36" customHeight="1">
      <c r="A526" s="6">
        <v>524</v>
      </c>
      <c r="B526" s="6" t="str">
        <f>"257120200816133229672"</f>
        <v>257120200816133229672</v>
      </c>
      <c r="C526" s="6" t="str">
        <f>"郑丹娃"</f>
        <v>郑丹娃</v>
      </c>
    </row>
    <row r="527" spans="1:3" ht="36" customHeight="1">
      <c r="A527" s="6">
        <v>525</v>
      </c>
      <c r="B527" s="6" t="str">
        <f>"257120200816142802673"</f>
        <v>257120200816142802673</v>
      </c>
      <c r="C527" s="6" t="str">
        <f>"周瑞培"</f>
        <v>周瑞培</v>
      </c>
    </row>
    <row r="528" spans="1:3" ht="36" customHeight="1">
      <c r="A528" s="6">
        <v>526</v>
      </c>
      <c r="B528" s="6" t="str">
        <f>"257120200816143353675"</f>
        <v>257120200816143353675</v>
      </c>
      <c r="C528" s="6" t="str">
        <f>"王文彬"</f>
        <v>王文彬</v>
      </c>
    </row>
    <row r="529" spans="1:3" ht="36" customHeight="1">
      <c r="A529" s="6">
        <v>527</v>
      </c>
      <c r="B529" s="6" t="str">
        <f>"257120200816144909676"</f>
        <v>257120200816144909676</v>
      </c>
      <c r="C529" s="6" t="str">
        <f>"梁松婧"</f>
        <v>梁松婧</v>
      </c>
    </row>
    <row r="530" spans="1:3" ht="36" customHeight="1">
      <c r="A530" s="6">
        <v>528</v>
      </c>
      <c r="B530" s="6" t="str">
        <f>"257120200816145035678"</f>
        <v>257120200816145035678</v>
      </c>
      <c r="C530" s="6" t="str">
        <f>"王彩虹"</f>
        <v>王彩虹</v>
      </c>
    </row>
    <row r="531" spans="1:3" ht="36" customHeight="1">
      <c r="A531" s="6">
        <v>529</v>
      </c>
      <c r="B531" s="6" t="str">
        <f>"257120200816145648679"</f>
        <v>257120200816145648679</v>
      </c>
      <c r="C531" s="6" t="str">
        <f>"符晓静"</f>
        <v>符晓静</v>
      </c>
    </row>
    <row r="532" spans="1:3" ht="36" customHeight="1">
      <c r="A532" s="6">
        <v>530</v>
      </c>
      <c r="B532" s="6" t="str">
        <f>"257120200816151420680"</f>
        <v>257120200816151420680</v>
      </c>
      <c r="C532" s="6" t="str">
        <f>"邱小祯"</f>
        <v>邱小祯</v>
      </c>
    </row>
    <row r="533" spans="1:3" ht="36" customHeight="1">
      <c r="A533" s="6">
        <v>531</v>
      </c>
      <c r="B533" s="6" t="str">
        <f>"257120200816151725681"</f>
        <v>257120200816151725681</v>
      </c>
      <c r="C533" s="6" t="str">
        <f>"吴奇风"</f>
        <v>吴奇风</v>
      </c>
    </row>
    <row r="534" spans="1:3" ht="36" customHeight="1">
      <c r="A534" s="6">
        <v>532</v>
      </c>
      <c r="B534" s="6" t="str">
        <f>"257120200816152440682"</f>
        <v>257120200816152440682</v>
      </c>
      <c r="C534" s="6" t="str">
        <f>"王槐政"</f>
        <v>王槐政</v>
      </c>
    </row>
    <row r="535" spans="1:3" ht="36" customHeight="1">
      <c r="A535" s="6">
        <v>533</v>
      </c>
      <c r="B535" s="6" t="str">
        <f>"257120200816155617684"</f>
        <v>257120200816155617684</v>
      </c>
      <c r="C535" s="6" t="str">
        <f>"张国杨"</f>
        <v>张国杨</v>
      </c>
    </row>
    <row r="536" spans="1:3" ht="36" customHeight="1">
      <c r="A536" s="6">
        <v>534</v>
      </c>
      <c r="B536" s="6" t="str">
        <f>"257120200816160317685"</f>
        <v>257120200816160317685</v>
      </c>
      <c r="C536" s="6" t="str">
        <f>"罗伶"</f>
        <v>罗伶</v>
      </c>
    </row>
    <row r="537" spans="1:3" ht="36" customHeight="1">
      <c r="A537" s="6">
        <v>535</v>
      </c>
      <c r="B537" s="6" t="str">
        <f>"257120200816160507686"</f>
        <v>257120200816160507686</v>
      </c>
      <c r="C537" s="6" t="str">
        <f>"王徽钦"</f>
        <v>王徽钦</v>
      </c>
    </row>
    <row r="538" spans="1:3" ht="36" customHeight="1">
      <c r="A538" s="6">
        <v>536</v>
      </c>
      <c r="B538" s="6" t="str">
        <f>"257120200816163305688"</f>
        <v>257120200816163305688</v>
      </c>
      <c r="C538" s="6" t="str">
        <f>"陈明飞"</f>
        <v>陈明飞</v>
      </c>
    </row>
    <row r="539" spans="1:3" ht="36" customHeight="1">
      <c r="A539" s="6">
        <v>537</v>
      </c>
      <c r="B539" s="6" t="str">
        <f>"257120200816163429689"</f>
        <v>257120200816163429689</v>
      </c>
      <c r="C539" s="6" t="str">
        <f>"彭国婷"</f>
        <v>彭国婷</v>
      </c>
    </row>
    <row r="540" spans="1:3" ht="36" customHeight="1">
      <c r="A540" s="6">
        <v>538</v>
      </c>
      <c r="B540" s="6" t="str">
        <f>"257120200816164803690"</f>
        <v>257120200816164803690</v>
      </c>
      <c r="C540" s="6" t="str">
        <f>"蔡珠链"</f>
        <v>蔡珠链</v>
      </c>
    </row>
    <row r="541" spans="1:3" ht="36" customHeight="1">
      <c r="A541" s="6">
        <v>539</v>
      </c>
      <c r="B541" s="6" t="str">
        <f>"257120200816170543692"</f>
        <v>257120200816170543692</v>
      </c>
      <c r="C541" s="6" t="str">
        <f>"彭德伟"</f>
        <v>彭德伟</v>
      </c>
    </row>
    <row r="542" spans="1:3" ht="36" customHeight="1">
      <c r="A542" s="6">
        <v>540</v>
      </c>
      <c r="B542" s="6" t="str">
        <f>"257120200816172818693"</f>
        <v>257120200816172818693</v>
      </c>
      <c r="C542" s="6" t="str">
        <f>"符红劝"</f>
        <v>符红劝</v>
      </c>
    </row>
    <row r="543" spans="1:3" ht="36" customHeight="1">
      <c r="A543" s="6">
        <v>541</v>
      </c>
      <c r="B543" s="6" t="str">
        <f>"257120200816173138694"</f>
        <v>257120200816173138694</v>
      </c>
      <c r="C543" s="6" t="str">
        <f>"林梅"</f>
        <v>林梅</v>
      </c>
    </row>
    <row r="544" spans="1:3" ht="36" customHeight="1">
      <c r="A544" s="6">
        <v>542</v>
      </c>
      <c r="B544" s="6" t="str">
        <f>"257120200816175145695"</f>
        <v>257120200816175145695</v>
      </c>
      <c r="C544" s="6" t="str">
        <f>"徐世豪"</f>
        <v>徐世豪</v>
      </c>
    </row>
    <row r="545" spans="1:3" ht="36" customHeight="1">
      <c r="A545" s="6">
        <v>543</v>
      </c>
      <c r="B545" s="6" t="str">
        <f>"257120200816180245696"</f>
        <v>257120200816180245696</v>
      </c>
      <c r="C545" s="6" t="str">
        <f>"王天龙"</f>
        <v>王天龙</v>
      </c>
    </row>
    <row r="546" spans="1:3" ht="36" customHeight="1">
      <c r="A546" s="6">
        <v>544</v>
      </c>
      <c r="B546" s="6" t="str">
        <f>"257120200816181512697"</f>
        <v>257120200816181512697</v>
      </c>
      <c r="C546" s="6" t="str">
        <f>"王文钰"</f>
        <v>王文钰</v>
      </c>
    </row>
    <row r="547" spans="1:3" ht="36" customHeight="1">
      <c r="A547" s="6">
        <v>545</v>
      </c>
      <c r="B547" s="6" t="str">
        <f>"257120200816185244699"</f>
        <v>257120200816185244699</v>
      </c>
      <c r="C547" s="6" t="str">
        <f>"林培"</f>
        <v>林培</v>
      </c>
    </row>
    <row r="548" spans="1:3" ht="36" customHeight="1">
      <c r="A548" s="6">
        <v>546</v>
      </c>
      <c r="B548" s="6" t="str">
        <f>"257120200816191630700"</f>
        <v>257120200816191630700</v>
      </c>
      <c r="C548" s="6" t="str">
        <f>"王诗怡"</f>
        <v>王诗怡</v>
      </c>
    </row>
    <row r="549" spans="1:3" ht="36" customHeight="1">
      <c r="A549" s="6">
        <v>547</v>
      </c>
      <c r="B549" s="6" t="str">
        <f>"257120200816192133701"</f>
        <v>257120200816192133701</v>
      </c>
      <c r="C549" s="6" t="str">
        <f>"陈益娜"</f>
        <v>陈益娜</v>
      </c>
    </row>
    <row r="550" spans="1:3" ht="36" customHeight="1">
      <c r="A550" s="6">
        <v>548</v>
      </c>
      <c r="B550" s="6" t="str">
        <f>"257120200816192506702"</f>
        <v>257120200816192506702</v>
      </c>
      <c r="C550" s="6" t="str">
        <f>"董朝咪"</f>
        <v>董朝咪</v>
      </c>
    </row>
    <row r="551" spans="1:3" ht="36" customHeight="1">
      <c r="A551" s="6">
        <v>549</v>
      </c>
      <c r="B551" s="6" t="str">
        <f>"257120200816194856703"</f>
        <v>257120200816194856703</v>
      </c>
      <c r="C551" s="6" t="str">
        <f>"莫俊娜"</f>
        <v>莫俊娜</v>
      </c>
    </row>
    <row r="552" spans="1:3" ht="36" customHeight="1">
      <c r="A552" s="6">
        <v>550</v>
      </c>
      <c r="B552" s="6" t="str">
        <f>"257120200816195434704"</f>
        <v>257120200816195434704</v>
      </c>
      <c r="C552" s="6" t="str">
        <f>"符土园"</f>
        <v>符土园</v>
      </c>
    </row>
    <row r="553" spans="1:3" ht="36" customHeight="1">
      <c r="A553" s="6">
        <v>551</v>
      </c>
      <c r="B553" s="6" t="str">
        <f>"257120200816200045706"</f>
        <v>257120200816200045706</v>
      </c>
      <c r="C553" s="6" t="str">
        <f>"黄敏"</f>
        <v>黄敏</v>
      </c>
    </row>
    <row r="554" spans="1:3" ht="36" customHeight="1">
      <c r="A554" s="6">
        <v>552</v>
      </c>
      <c r="B554" s="6" t="str">
        <f>"257120200816200919707"</f>
        <v>257120200816200919707</v>
      </c>
      <c r="C554" s="6" t="str">
        <f>"林师俊"</f>
        <v>林师俊</v>
      </c>
    </row>
    <row r="555" spans="1:3" ht="36" customHeight="1">
      <c r="A555" s="6">
        <v>553</v>
      </c>
      <c r="B555" s="6" t="str">
        <f>"257120200816201725708"</f>
        <v>257120200816201725708</v>
      </c>
      <c r="C555" s="6" t="str">
        <f>"符博海"</f>
        <v>符博海</v>
      </c>
    </row>
    <row r="556" spans="1:3" ht="36" customHeight="1">
      <c r="A556" s="6">
        <v>554</v>
      </c>
      <c r="B556" s="6" t="str">
        <f>"257120200816203532710"</f>
        <v>257120200816203532710</v>
      </c>
      <c r="C556" s="6" t="str">
        <f>"秦然"</f>
        <v>秦然</v>
      </c>
    </row>
    <row r="557" spans="1:3" ht="36" customHeight="1">
      <c r="A557" s="6">
        <v>555</v>
      </c>
      <c r="B557" s="6" t="str">
        <f>"257120200816203959711"</f>
        <v>257120200816203959711</v>
      </c>
      <c r="C557" s="6" t="str">
        <f>"麦亚克"</f>
        <v>麦亚克</v>
      </c>
    </row>
    <row r="558" spans="1:3" ht="36" customHeight="1">
      <c r="A558" s="6">
        <v>556</v>
      </c>
      <c r="B558" s="6" t="str">
        <f>"257120200816210114712"</f>
        <v>257120200816210114712</v>
      </c>
      <c r="C558" s="6" t="str">
        <f>"唐容"</f>
        <v>唐容</v>
      </c>
    </row>
    <row r="559" spans="1:3" ht="36" customHeight="1">
      <c r="A559" s="6">
        <v>557</v>
      </c>
      <c r="B559" s="6" t="str">
        <f>"257120200816211329713"</f>
        <v>257120200816211329713</v>
      </c>
      <c r="C559" s="6" t="str">
        <f>"施伟婷"</f>
        <v>施伟婷</v>
      </c>
    </row>
    <row r="560" spans="1:3" ht="36" customHeight="1">
      <c r="A560" s="6">
        <v>558</v>
      </c>
      <c r="B560" s="6" t="str">
        <f>"257120200816212705715"</f>
        <v>257120200816212705715</v>
      </c>
      <c r="C560" s="6" t="str">
        <f>"谢文清"</f>
        <v>谢文清</v>
      </c>
    </row>
    <row r="561" spans="1:3" ht="36" customHeight="1">
      <c r="A561" s="6">
        <v>559</v>
      </c>
      <c r="B561" s="6" t="str">
        <f>"257120200816212758716"</f>
        <v>257120200816212758716</v>
      </c>
      <c r="C561" s="6" t="str">
        <f>"王呤"</f>
        <v>王呤</v>
      </c>
    </row>
    <row r="562" spans="1:3" ht="36" customHeight="1">
      <c r="A562" s="6">
        <v>560</v>
      </c>
      <c r="B562" s="6" t="str">
        <f>"257120200816213413717"</f>
        <v>257120200816213413717</v>
      </c>
      <c r="C562" s="6" t="str">
        <f>"吕萍"</f>
        <v>吕萍</v>
      </c>
    </row>
    <row r="563" spans="1:3" ht="36" customHeight="1">
      <c r="A563" s="6">
        <v>561</v>
      </c>
      <c r="B563" s="6" t="str">
        <f>"257120200816221504718"</f>
        <v>257120200816221504718</v>
      </c>
      <c r="C563" s="6" t="str">
        <f>"潘琦"</f>
        <v>潘琦</v>
      </c>
    </row>
    <row r="564" spans="1:3" ht="36" customHeight="1">
      <c r="A564" s="6">
        <v>562</v>
      </c>
      <c r="B564" s="6" t="str">
        <f>"257120200816223442720"</f>
        <v>257120200816223442720</v>
      </c>
      <c r="C564" s="6" t="str">
        <f>"王圣顺"</f>
        <v>王圣顺</v>
      </c>
    </row>
    <row r="565" spans="1:3" ht="36" customHeight="1">
      <c r="A565" s="6">
        <v>563</v>
      </c>
      <c r="B565" s="6" t="str">
        <f>"257120200816225037721"</f>
        <v>257120200816225037721</v>
      </c>
      <c r="C565" s="6" t="str">
        <f>"陈春迷"</f>
        <v>陈春迷</v>
      </c>
    </row>
    <row r="566" spans="1:3" ht="36" customHeight="1">
      <c r="A566" s="6">
        <v>564</v>
      </c>
      <c r="B566" s="6" t="str">
        <f>"257120200816225409722"</f>
        <v>257120200816225409722</v>
      </c>
      <c r="C566" s="6" t="str">
        <f>"陈永湘"</f>
        <v>陈永湘</v>
      </c>
    </row>
    <row r="567" spans="1:3" ht="36" customHeight="1">
      <c r="A567" s="6">
        <v>565</v>
      </c>
      <c r="B567" s="6" t="str">
        <f>"257120200817003106724"</f>
        <v>257120200817003106724</v>
      </c>
      <c r="C567" s="6" t="str">
        <f>"谢光周"</f>
        <v>谢光周</v>
      </c>
    </row>
    <row r="568" spans="1:3" ht="36" customHeight="1">
      <c r="A568" s="6">
        <v>566</v>
      </c>
      <c r="B568" s="6" t="str">
        <f>"257120200817015356725"</f>
        <v>257120200817015356725</v>
      </c>
      <c r="C568" s="6" t="str">
        <f>"曾春梅"</f>
        <v>曾春梅</v>
      </c>
    </row>
    <row r="569" spans="1:3" ht="36" customHeight="1">
      <c r="A569" s="6">
        <v>567</v>
      </c>
      <c r="B569" s="6" t="str">
        <f>"257120200817025910726"</f>
        <v>257120200817025910726</v>
      </c>
      <c r="C569" s="6" t="str">
        <f>"杨华秀"</f>
        <v>杨华秀</v>
      </c>
    </row>
    <row r="570" spans="1:3" ht="36" customHeight="1">
      <c r="A570" s="6">
        <v>568</v>
      </c>
      <c r="B570" s="6" t="str">
        <f>"257120200817085758727"</f>
        <v>257120200817085758727</v>
      </c>
      <c r="C570" s="6" t="str">
        <f>"何家任"</f>
        <v>何家任</v>
      </c>
    </row>
    <row r="571" spans="1:3" ht="36" customHeight="1">
      <c r="A571" s="6">
        <v>569</v>
      </c>
      <c r="B571" s="6" t="str">
        <f>"257120200817085859728"</f>
        <v>257120200817085859728</v>
      </c>
      <c r="C571" s="6" t="str">
        <f>"林文贤"</f>
        <v>林文贤</v>
      </c>
    </row>
    <row r="572" spans="1:3" ht="36" customHeight="1">
      <c r="A572" s="6">
        <v>570</v>
      </c>
      <c r="B572" s="6" t="str">
        <f>"257120200817092024729"</f>
        <v>257120200817092024729</v>
      </c>
      <c r="C572" s="6" t="str">
        <f>"胡拯"</f>
        <v>胡拯</v>
      </c>
    </row>
    <row r="573" spans="1:3" ht="36" customHeight="1">
      <c r="A573" s="6">
        <v>571</v>
      </c>
      <c r="B573" s="6" t="str">
        <f>"257120200817093339730"</f>
        <v>257120200817093339730</v>
      </c>
      <c r="C573" s="6" t="str">
        <f>"吕瑞雪"</f>
        <v>吕瑞雪</v>
      </c>
    </row>
    <row r="574" spans="1:3" ht="36" customHeight="1">
      <c r="A574" s="6">
        <v>572</v>
      </c>
      <c r="B574" s="6" t="str">
        <f>"257120200817093701731"</f>
        <v>257120200817093701731</v>
      </c>
      <c r="C574" s="6" t="str">
        <f>"莫启川"</f>
        <v>莫启川</v>
      </c>
    </row>
    <row r="575" spans="1:3" ht="36" customHeight="1">
      <c r="A575" s="6">
        <v>573</v>
      </c>
      <c r="B575" s="6" t="str">
        <f>"257120200817095121732"</f>
        <v>257120200817095121732</v>
      </c>
      <c r="C575" s="6" t="str">
        <f>"杨晗玥"</f>
        <v>杨晗玥</v>
      </c>
    </row>
    <row r="576" spans="1:3" ht="36" customHeight="1">
      <c r="A576" s="6">
        <v>574</v>
      </c>
      <c r="B576" s="6" t="str">
        <f>"257120200817104106735"</f>
        <v>257120200817104106735</v>
      </c>
      <c r="C576" s="6" t="str">
        <f>"庞炜"</f>
        <v>庞炜</v>
      </c>
    </row>
    <row r="577" spans="1:3" ht="36" customHeight="1">
      <c r="A577" s="6">
        <v>575</v>
      </c>
      <c r="B577" s="6" t="str">
        <f>"257120200817105327738"</f>
        <v>257120200817105327738</v>
      </c>
      <c r="C577" s="6" t="str">
        <f>"杜康斐"</f>
        <v>杜康斐</v>
      </c>
    </row>
    <row r="578" spans="1:3" ht="36" customHeight="1">
      <c r="A578" s="6">
        <v>576</v>
      </c>
      <c r="B578" s="6" t="str">
        <f>"257120200817110336739"</f>
        <v>257120200817110336739</v>
      </c>
      <c r="C578" s="6" t="str">
        <f>"李泽雪"</f>
        <v>李泽雪</v>
      </c>
    </row>
    <row r="579" spans="1:3" ht="36" customHeight="1">
      <c r="A579" s="6">
        <v>577</v>
      </c>
      <c r="B579" s="6" t="str">
        <f>"257120200817110744741"</f>
        <v>257120200817110744741</v>
      </c>
      <c r="C579" s="6" t="str">
        <f>"黄青盛"</f>
        <v>黄青盛</v>
      </c>
    </row>
    <row r="580" spans="1:3" ht="36" customHeight="1">
      <c r="A580" s="6">
        <v>578</v>
      </c>
      <c r="B580" s="6" t="str">
        <f>"257120200817110751742"</f>
        <v>257120200817110751742</v>
      </c>
      <c r="C580" s="6" t="str">
        <f>"李高凌"</f>
        <v>李高凌</v>
      </c>
    </row>
    <row r="581" spans="1:3" ht="36" customHeight="1">
      <c r="A581" s="6">
        <v>579</v>
      </c>
      <c r="B581" s="6" t="str">
        <f>"257120200817111706743"</f>
        <v>257120200817111706743</v>
      </c>
      <c r="C581" s="6" t="str">
        <f>"李云蔚"</f>
        <v>李云蔚</v>
      </c>
    </row>
    <row r="582" spans="1:3" ht="36" customHeight="1">
      <c r="A582" s="6">
        <v>580</v>
      </c>
      <c r="B582" s="6" t="str">
        <f>"257120200817112446744"</f>
        <v>257120200817112446744</v>
      </c>
      <c r="C582" s="6" t="str">
        <f>"吴妹"</f>
        <v>吴妹</v>
      </c>
    </row>
    <row r="583" spans="1:3" ht="36" customHeight="1">
      <c r="A583" s="6">
        <v>581</v>
      </c>
      <c r="B583" s="6" t="str">
        <f>"257120200817112729745"</f>
        <v>257120200817112729745</v>
      </c>
      <c r="C583" s="6" t="str">
        <f>"王石梅"</f>
        <v>王石梅</v>
      </c>
    </row>
    <row r="584" spans="1:3" ht="36" customHeight="1">
      <c r="A584" s="6">
        <v>582</v>
      </c>
      <c r="B584" s="6" t="str">
        <f>"257120200817112950746"</f>
        <v>257120200817112950746</v>
      </c>
      <c r="C584" s="6" t="str">
        <f>"许治瑞"</f>
        <v>许治瑞</v>
      </c>
    </row>
    <row r="585" spans="1:3" ht="36" customHeight="1">
      <c r="A585" s="6">
        <v>583</v>
      </c>
      <c r="B585" s="6" t="str">
        <f>"257120200817114435748"</f>
        <v>257120200817114435748</v>
      </c>
      <c r="C585" s="6" t="str">
        <f>"符白利"</f>
        <v>符白利</v>
      </c>
    </row>
    <row r="586" spans="1:3" ht="36" customHeight="1">
      <c r="A586" s="6">
        <v>584</v>
      </c>
      <c r="B586" s="6" t="str">
        <f>"257120200817114735749"</f>
        <v>257120200817114735749</v>
      </c>
      <c r="C586" s="6" t="str">
        <f>"郭子林"</f>
        <v>郭子林</v>
      </c>
    </row>
    <row r="587" spans="1:3" ht="36" customHeight="1">
      <c r="A587" s="6">
        <v>585</v>
      </c>
      <c r="B587" s="6" t="str">
        <f>"257120200817120147750"</f>
        <v>257120200817120147750</v>
      </c>
      <c r="C587" s="6" t="str">
        <f>"邱恒舜"</f>
        <v>邱恒舜</v>
      </c>
    </row>
    <row r="588" spans="1:3" ht="36" customHeight="1">
      <c r="A588" s="6">
        <v>586</v>
      </c>
      <c r="B588" s="6" t="str">
        <f>"257120200817121707751"</f>
        <v>257120200817121707751</v>
      </c>
      <c r="C588" s="6" t="str">
        <f>"曾繁华"</f>
        <v>曾繁华</v>
      </c>
    </row>
    <row r="589" spans="1:3" ht="36" customHeight="1">
      <c r="A589" s="6">
        <v>587</v>
      </c>
      <c r="B589" s="6" t="str">
        <f>"257120200817123653752"</f>
        <v>257120200817123653752</v>
      </c>
      <c r="C589" s="6" t="str">
        <f>"黄东丽"</f>
        <v>黄东丽</v>
      </c>
    </row>
    <row r="590" spans="1:3" ht="36" customHeight="1">
      <c r="A590" s="6">
        <v>588</v>
      </c>
      <c r="B590" s="6" t="str">
        <f>"257120200817124617754"</f>
        <v>257120200817124617754</v>
      </c>
      <c r="C590" s="6" t="str">
        <f>"王善君"</f>
        <v>王善君</v>
      </c>
    </row>
    <row r="591" spans="1:3" ht="36" customHeight="1">
      <c r="A591" s="6">
        <v>589</v>
      </c>
      <c r="B591" s="6" t="str">
        <f>"257120200817132151756"</f>
        <v>257120200817132151756</v>
      </c>
      <c r="C591" s="6" t="str">
        <f>"肖丽平"</f>
        <v>肖丽平</v>
      </c>
    </row>
    <row r="592" spans="1:3" ht="36" customHeight="1">
      <c r="A592" s="6">
        <v>590</v>
      </c>
      <c r="B592" s="6" t="str">
        <f>"257120200817133705758"</f>
        <v>257120200817133705758</v>
      </c>
      <c r="C592" s="6" t="str">
        <f>"王丽燕"</f>
        <v>王丽燕</v>
      </c>
    </row>
    <row r="593" spans="1:3" ht="36" customHeight="1">
      <c r="A593" s="6">
        <v>591</v>
      </c>
      <c r="B593" s="6" t="str">
        <f>"257120200817134340759"</f>
        <v>257120200817134340759</v>
      </c>
      <c r="C593" s="6" t="str">
        <f>"赵学伟"</f>
        <v>赵学伟</v>
      </c>
    </row>
    <row r="594" spans="1:3" ht="36" customHeight="1">
      <c r="A594" s="6">
        <v>592</v>
      </c>
      <c r="B594" s="6" t="str">
        <f>"257120200817135100760"</f>
        <v>257120200817135100760</v>
      </c>
      <c r="C594" s="6" t="str">
        <f>"张虹"</f>
        <v>张虹</v>
      </c>
    </row>
    <row r="595" spans="1:3" ht="36" customHeight="1">
      <c r="A595" s="6">
        <v>593</v>
      </c>
      <c r="B595" s="6" t="str">
        <f>"257120200817140539761"</f>
        <v>257120200817140539761</v>
      </c>
      <c r="C595" s="6" t="str">
        <f>"邱杨"</f>
        <v>邱杨</v>
      </c>
    </row>
    <row r="596" spans="1:3" ht="36" customHeight="1">
      <c r="A596" s="6">
        <v>594</v>
      </c>
      <c r="B596" s="6" t="str">
        <f>"257120200817141227762"</f>
        <v>257120200817141227762</v>
      </c>
      <c r="C596" s="6" t="str">
        <f>"叶绵娇"</f>
        <v>叶绵娇</v>
      </c>
    </row>
    <row r="597" spans="1:3" ht="36" customHeight="1">
      <c r="A597" s="6">
        <v>595</v>
      </c>
      <c r="B597" s="6" t="str">
        <f>"257120200817143436763"</f>
        <v>257120200817143436763</v>
      </c>
      <c r="C597" s="6" t="str">
        <f>"王子贤"</f>
        <v>王子贤</v>
      </c>
    </row>
    <row r="598" spans="1:3" ht="36" customHeight="1">
      <c r="A598" s="6">
        <v>596</v>
      </c>
      <c r="B598" s="6" t="str">
        <f>"257120200817143750764"</f>
        <v>257120200817143750764</v>
      </c>
      <c r="C598" s="6" t="str">
        <f>"周安怡"</f>
        <v>周安怡</v>
      </c>
    </row>
    <row r="599" spans="1:3" ht="36" customHeight="1">
      <c r="A599" s="6">
        <v>597</v>
      </c>
      <c r="B599" s="6" t="str">
        <f>"257120200817145502766"</f>
        <v>257120200817145502766</v>
      </c>
      <c r="C599" s="6" t="str">
        <f>"冯敏"</f>
        <v>冯敏</v>
      </c>
    </row>
    <row r="600" spans="1:3" ht="36" customHeight="1">
      <c r="A600" s="6">
        <v>598</v>
      </c>
      <c r="B600" s="6" t="str">
        <f>"257120200817151010770"</f>
        <v>257120200817151010770</v>
      </c>
      <c r="C600" s="6" t="str">
        <f>"谢晋聪"</f>
        <v>谢晋聪</v>
      </c>
    </row>
    <row r="601" spans="1:3" ht="36" customHeight="1">
      <c r="A601" s="6">
        <v>599</v>
      </c>
      <c r="B601" s="6" t="str">
        <f>"257120200817151707771"</f>
        <v>257120200817151707771</v>
      </c>
      <c r="C601" s="6" t="str">
        <f>"陈献桃"</f>
        <v>陈献桃</v>
      </c>
    </row>
    <row r="602" spans="1:3" ht="36" customHeight="1">
      <c r="A602" s="6">
        <v>600</v>
      </c>
      <c r="B602" s="6" t="str">
        <f>"257120200817153835772"</f>
        <v>257120200817153835772</v>
      </c>
      <c r="C602" s="6" t="str">
        <f>"符咏伟"</f>
        <v>符咏伟</v>
      </c>
    </row>
    <row r="603" spans="1:3" ht="36" customHeight="1">
      <c r="A603" s="6">
        <v>601</v>
      </c>
      <c r="B603" s="6" t="str">
        <f>"257120200817154516773"</f>
        <v>257120200817154516773</v>
      </c>
      <c r="C603" s="6" t="str">
        <f>"郭哲"</f>
        <v>郭哲</v>
      </c>
    </row>
    <row r="604" spans="1:3" ht="36" customHeight="1">
      <c r="A604" s="6">
        <v>602</v>
      </c>
      <c r="B604" s="6" t="str">
        <f>"257120200817154633774"</f>
        <v>257120200817154633774</v>
      </c>
      <c r="C604" s="6" t="str">
        <f>"庄瑶婕"</f>
        <v>庄瑶婕</v>
      </c>
    </row>
    <row r="605" spans="1:3" ht="36" customHeight="1">
      <c r="A605" s="6">
        <v>603</v>
      </c>
      <c r="B605" s="6" t="str">
        <f>"257120200817160447777"</f>
        <v>257120200817160447777</v>
      </c>
      <c r="C605" s="6" t="str">
        <f>"陈杰"</f>
        <v>陈杰</v>
      </c>
    </row>
    <row r="606" spans="1:3" ht="36" customHeight="1">
      <c r="A606" s="6">
        <v>604</v>
      </c>
      <c r="B606" s="6" t="str">
        <f>"257120200817161006778"</f>
        <v>257120200817161006778</v>
      </c>
      <c r="C606" s="6" t="str">
        <f>"王广裕"</f>
        <v>王广裕</v>
      </c>
    </row>
    <row r="607" spans="1:3" ht="36" customHeight="1">
      <c r="A607" s="6">
        <v>605</v>
      </c>
      <c r="B607" s="6" t="str">
        <f>"257120200817162745779"</f>
        <v>257120200817162745779</v>
      </c>
      <c r="C607" s="6" t="str">
        <f>"符峰"</f>
        <v>符峰</v>
      </c>
    </row>
    <row r="608" spans="1:3" ht="36" customHeight="1">
      <c r="A608" s="6">
        <v>606</v>
      </c>
      <c r="B608" s="6" t="str">
        <f>"257120200817163234780"</f>
        <v>257120200817163234780</v>
      </c>
      <c r="C608" s="6" t="str">
        <f>"符式辉"</f>
        <v>符式辉</v>
      </c>
    </row>
    <row r="609" spans="1:3" ht="36" customHeight="1">
      <c r="A609" s="6">
        <v>607</v>
      </c>
      <c r="B609" s="6" t="str">
        <f>"257120200817164532781"</f>
        <v>257120200817164532781</v>
      </c>
      <c r="C609" s="6" t="str">
        <f>"黄琼慧"</f>
        <v>黄琼慧</v>
      </c>
    </row>
    <row r="610" spans="1:3" ht="36" customHeight="1">
      <c r="A610" s="6">
        <v>608</v>
      </c>
      <c r="B610" s="6" t="str">
        <f>"257120200817165720782"</f>
        <v>257120200817165720782</v>
      </c>
      <c r="C610" s="6" t="str">
        <f>"庄耀刚"</f>
        <v>庄耀刚</v>
      </c>
    </row>
    <row r="611" spans="1:3" ht="36" customHeight="1">
      <c r="A611" s="6">
        <v>609</v>
      </c>
      <c r="B611" s="6" t="str">
        <f>"257120200817170013784"</f>
        <v>257120200817170013784</v>
      </c>
      <c r="C611" s="6" t="str">
        <f>"庞学球"</f>
        <v>庞学球</v>
      </c>
    </row>
    <row r="612" spans="1:3" ht="36" customHeight="1">
      <c r="A612" s="6">
        <v>610</v>
      </c>
      <c r="B612" s="6" t="str">
        <f>"257120200817174127785"</f>
        <v>257120200817174127785</v>
      </c>
      <c r="C612" s="6" t="str">
        <f>"陈方云"</f>
        <v>陈方云</v>
      </c>
    </row>
    <row r="613" spans="1:3" ht="36" customHeight="1">
      <c r="A613" s="6">
        <v>611</v>
      </c>
      <c r="B613" s="6" t="str">
        <f>"257120200817175202786"</f>
        <v>257120200817175202786</v>
      </c>
      <c r="C613" s="6" t="str">
        <f>"吴选娃"</f>
        <v>吴选娃</v>
      </c>
    </row>
    <row r="614" spans="1:3" ht="36" customHeight="1">
      <c r="A614" s="6">
        <v>612</v>
      </c>
      <c r="B614" s="6" t="str">
        <f>"257120200817175332787"</f>
        <v>257120200817175332787</v>
      </c>
      <c r="C614" s="6" t="str">
        <f>"李惠"</f>
        <v>李惠</v>
      </c>
    </row>
    <row r="615" spans="1:3" ht="36" customHeight="1">
      <c r="A615" s="6">
        <v>613</v>
      </c>
      <c r="B615" s="6" t="str">
        <f>"257120200817182653788"</f>
        <v>257120200817182653788</v>
      </c>
      <c r="C615" s="6" t="str">
        <f>"刘宇恒"</f>
        <v>刘宇恒</v>
      </c>
    </row>
    <row r="616" spans="1:3" ht="36" customHeight="1">
      <c r="A616" s="6">
        <v>614</v>
      </c>
      <c r="B616" s="6" t="str">
        <f>"257120200817183025789"</f>
        <v>257120200817183025789</v>
      </c>
      <c r="C616" s="6" t="str">
        <f>"郭卫江"</f>
        <v>郭卫江</v>
      </c>
    </row>
    <row r="617" spans="1:3" ht="36" customHeight="1">
      <c r="A617" s="6">
        <v>615</v>
      </c>
      <c r="B617" s="6" t="str">
        <f>"257120200817184758791"</f>
        <v>257120200817184758791</v>
      </c>
      <c r="C617" s="6" t="str">
        <f>"唐子道"</f>
        <v>唐子道</v>
      </c>
    </row>
    <row r="618" spans="1:3" ht="36" customHeight="1">
      <c r="A618" s="6">
        <v>616</v>
      </c>
      <c r="B618" s="6" t="str">
        <f>"257120200817190124792"</f>
        <v>257120200817190124792</v>
      </c>
      <c r="C618" s="6" t="str">
        <f>"林春琼"</f>
        <v>林春琼</v>
      </c>
    </row>
    <row r="619" spans="1:3" ht="36" customHeight="1">
      <c r="A619" s="6">
        <v>617</v>
      </c>
      <c r="B619" s="6" t="str">
        <f>"257120200817190830793"</f>
        <v>257120200817190830793</v>
      </c>
      <c r="C619" s="6" t="str">
        <f>"谭茹"</f>
        <v>谭茹</v>
      </c>
    </row>
    <row r="620" spans="1:3" ht="36" customHeight="1">
      <c r="A620" s="6">
        <v>618</v>
      </c>
      <c r="B620" s="6" t="str">
        <f>"257120200817194905796"</f>
        <v>257120200817194905796</v>
      </c>
      <c r="C620" s="6" t="str">
        <f>"莫光耀"</f>
        <v>莫光耀</v>
      </c>
    </row>
    <row r="621" spans="1:3" ht="36" customHeight="1">
      <c r="A621" s="6">
        <v>619</v>
      </c>
      <c r="B621" s="6" t="str">
        <f>"257120200817200700797"</f>
        <v>257120200817200700797</v>
      </c>
      <c r="C621" s="6" t="str">
        <f>"许祯茹"</f>
        <v>许祯茹</v>
      </c>
    </row>
    <row r="622" spans="1:3" ht="36" customHeight="1">
      <c r="A622" s="6">
        <v>620</v>
      </c>
      <c r="B622" s="6" t="str">
        <f>"257120200817202926798"</f>
        <v>257120200817202926798</v>
      </c>
      <c r="C622" s="6" t="str">
        <f>"蔡世婷"</f>
        <v>蔡世婷</v>
      </c>
    </row>
    <row r="623" spans="1:3" ht="36" customHeight="1">
      <c r="A623" s="6">
        <v>621</v>
      </c>
      <c r="B623" s="6" t="str">
        <f>"257120200817204833799"</f>
        <v>257120200817204833799</v>
      </c>
      <c r="C623" s="6" t="str">
        <f>"吴丛弋"</f>
        <v>吴丛弋</v>
      </c>
    </row>
    <row r="624" spans="1:3" ht="36" customHeight="1">
      <c r="A624" s="6">
        <v>622</v>
      </c>
      <c r="B624" s="6" t="str">
        <f>"257120200817215441802"</f>
        <v>257120200817215441802</v>
      </c>
      <c r="C624" s="6" t="str">
        <f>"莫万江"</f>
        <v>莫万江</v>
      </c>
    </row>
    <row r="625" spans="1:3" ht="36" customHeight="1">
      <c r="A625" s="6">
        <v>623</v>
      </c>
      <c r="B625" s="6" t="str">
        <f>"257120200817215704803"</f>
        <v>257120200817215704803</v>
      </c>
      <c r="C625" s="6" t="str">
        <f>"莫定伟"</f>
        <v>莫定伟</v>
      </c>
    </row>
    <row r="626" spans="1:3" ht="36" customHeight="1">
      <c r="A626" s="6">
        <v>624</v>
      </c>
      <c r="B626" s="6" t="str">
        <f>"257120200817215736804"</f>
        <v>257120200817215736804</v>
      </c>
      <c r="C626" s="6" t="str">
        <f>"吴新柳"</f>
        <v>吴新柳</v>
      </c>
    </row>
    <row r="627" spans="1:3" ht="36" customHeight="1">
      <c r="A627" s="6">
        <v>625</v>
      </c>
      <c r="B627" s="6" t="str">
        <f>"257120200817215830805"</f>
        <v>257120200817215830805</v>
      </c>
      <c r="C627" s="6" t="str">
        <f>"梁志军"</f>
        <v>梁志军</v>
      </c>
    </row>
    <row r="628" spans="1:3" ht="36" customHeight="1">
      <c r="A628" s="6">
        <v>626</v>
      </c>
      <c r="B628" s="6" t="str">
        <f>"257120200817225715807"</f>
        <v>257120200817225715807</v>
      </c>
      <c r="C628" s="6" t="str">
        <f>"王明松"</f>
        <v>王明松</v>
      </c>
    </row>
    <row r="629" spans="1:3" ht="36" customHeight="1">
      <c r="A629" s="6">
        <v>627</v>
      </c>
      <c r="B629" s="6" t="str">
        <f>"257120200817230232808"</f>
        <v>257120200817230232808</v>
      </c>
      <c r="C629" s="6" t="str">
        <f>"曾常金"</f>
        <v>曾常金</v>
      </c>
    </row>
    <row r="630" spans="1:3" ht="36" customHeight="1">
      <c r="A630" s="6">
        <v>628</v>
      </c>
      <c r="B630" s="6" t="str">
        <f>"257120200817230309809"</f>
        <v>257120200817230309809</v>
      </c>
      <c r="C630" s="6" t="str">
        <f>"李炳"</f>
        <v>李炳</v>
      </c>
    </row>
    <row r="631" spans="1:3" ht="36" customHeight="1">
      <c r="A631" s="6">
        <v>629</v>
      </c>
      <c r="B631" s="6" t="str">
        <f>"257120200817230449810"</f>
        <v>257120200817230449810</v>
      </c>
      <c r="C631" s="6" t="str">
        <f>"王姗姗"</f>
        <v>王姗姗</v>
      </c>
    </row>
    <row r="632" spans="1:3" ht="36" customHeight="1">
      <c r="A632" s="6">
        <v>630</v>
      </c>
      <c r="B632" s="6" t="str">
        <f>"257120200817231752812"</f>
        <v>257120200817231752812</v>
      </c>
      <c r="C632" s="6" t="str">
        <f>"许宇琼"</f>
        <v>许宇琼</v>
      </c>
    </row>
    <row r="633" spans="1:3" ht="36" customHeight="1">
      <c r="A633" s="6">
        <v>631</v>
      </c>
      <c r="B633" s="6" t="str">
        <f>"257120200817234945813"</f>
        <v>257120200817234945813</v>
      </c>
      <c r="C633" s="6" t="str">
        <f>"王光鑫"</f>
        <v>王光鑫</v>
      </c>
    </row>
    <row r="634" spans="1:3" ht="36" customHeight="1">
      <c r="A634" s="6">
        <v>632</v>
      </c>
      <c r="B634" s="6" t="str">
        <f>"257120200818012950814"</f>
        <v>257120200818012950814</v>
      </c>
      <c r="C634" s="6" t="str">
        <f>"潘婷"</f>
        <v>潘婷</v>
      </c>
    </row>
    <row r="635" spans="1:3" ht="36" customHeight="1">
      <c r="A635" s="6">
        <v>633</v>
      </c>
      <c r="B635" s="6" t="str">
        <f>"257120200818013935815"</f>
        <v>257120200818013935815</v>
      </c>
      <c r="C635" s="6" t="str">
        <f>"吉亚梅"</f>
        <v>吉亚梅</v>
      </c>
    </row>
    <row r="636" spans="1:3" ht="36" customHeight="1">
      <c r="A636" s="6">
        <v>634</v>
      </c>
      <c r="B636" s="6" t="str">
        <f>"257120200818061537816"</f>
        <v>257120200818061537816</v>
      </c>
      <c r="C636" s="6" t="str">
        <f>"孙小浛"</f>
        <v>孙小浛</v>
      </c>
    </row>
    <row r="637" spans="1:3" ht="36" customHeight="1">
      <c r="A637" s="6">
        <v>635</v>
      </c>
      <c r="B637" s="6" t="str">
        <f>"257120200818075404817"</f>
        <v>257120200818075404817</v>
      </c>
      <c r="C637" s="6" t="str">
        <f>"林仕春"</f>
        <v>林仕春</v>
      </c>
    </row>
    <row r="638" spans="1:3" ht="36" customHeight="1">
      <c r="A638" s="6">
        <v>636</v>
      </c>
      <c r="B638" s="6" t="str">
        <f>"257120200818082438818"</f>
        <v>257120200818082438818</v>
      </c>
      <c r="C638" s="6" t="str">
        <f>"王如巍"</f>
        <v>王如巍</v>
      </c>
    </row>
    <row r="639" spans="1:3" ht="36" customHeight="1">
      <c r="A639" s="6">
        <v>637</v>
      </c>
      <c r="B639" s="6" t="str">
        <f>"257120200818083902821"</f>
        <v>257120200818083902821</v>
      </c>
      <c r="C639" s="6" t="str">
        <f>"王杰"</f>
        <v>王杰</v>
      </c>
    </row>
    <row r="640" spans="1:3" ht="36" customHeight="1">
      <c r="A640" s="6">
        <v>638</v>
      </c>
      <c r="B640" s="6" t="str">
        <f>"257120200818084404822"</f>
        <v>257120200818084404822</v>
      </c>
      <c r="C640" s="6" t="str">
        <f>"邓秀珍"</f>
        <v>邓秀珍</v>
      </c>
    </row>
    <row r="641" spans="1:3" ht="36" customHeight="1">
      <c r="A641" s="6">
        <v>639</v>
      </c>
      <c r="B641" s="6" t="str">
        <f>"257120200818090329823"</f>
        <v>257120200818090329823</v>
      </c>
      <c r="C641" s="6" t="str">
        <f>"林彩金"</f>
        <v>林彩金</v>
      </c>
    </row>
    <row r="642" spans="1:3" ht="36" customHeight="1">
      <c r="A642" s="6">
        <v>640</v>
      </c>
      <c r="B642" s="6" t="str">
        <f>"257120200818090659824"</f>
        <v>257120200818090659824</v>
      </c>
      <c r="C642" s="6" t="str">
        <f>"陈华媛"</f>
        <v>陈华媛</v>
      </c>
    </row>
    <row r="643" spans="1:3" ht="36" customHeight="1">
      <c r="A643" s="6">
        <v>641</v>
      </c>
      <c r="B643" s="6" t="str">
        <f>"257120200818092358825"</f>
        <v>257120200818092358825</v>
      </c>
      <c r="C643" s="6" t="str">
        <f>"王首明"</f>
        <v>王首明</v>
      </c>
    </row>
    <row r="644" spans="1:3" ht="36" customHeight="1">
      <c r="A644" s="6">
        <v>642</v>
      </c>
      <c r="B644" s="6" t="str">
        <f>"257120200818092844827"</f>
        <v>257120200818092844827</v>
      </c>
      <c r="C644" s="6" t="str">
        <f>"龙丁红"</f>
        <v>龙丁红</v>
      </c>
    </row>
    <row r="645" spans="1:3" ht="36" customHeight="1">
      <c r="A645" s="6">
        <v>643</v>
      </c>
      <c r="B645" s="6" t="str">
        <f>"257120200818093529829"</f>
        <v>257120200818093529829</v>
      </c>
      <c r="C645" s="6" t="str">
        <f>"许玲"</f>
        <v>许玲</v>
      </c>
    </row>
    <row r="646" spans="1:3" ht="36" customHeight="1">
      <c r="A646" s="6">
        <v>644</v>
      </c>
      <c r="B646" s="6" t="str">
        <f>"257120200818093706830"</f>
        <v>257120200818093706830</v>
      </c>
      <c r="C646" s="6" t="str">
        <f>"陈慧莹"</f>
        <v>陈慧莹</v>
      </c>
    </row>
    <row r="647" spans="1:3" ht="36" customHeight="1">
      <c r="A647" s="6">
        <v>645</v>
      </c>
      <c r="B647" s="6" t="str">
        <f>"257120200818093733831"</f>
        <v>257120200818093733831</v>
      </c>
      <c r="C647" s="6" t="str">
        <f>"石介闻"</f>
        <v>石介闻</v>
      </c>
    </row>
    <row r="648" spans="1:3" ht="36" customHeight="1">
      <c r="A648" s="6">
        <v>646</v>
      </c>
      <c r="B648" s="6" t="str">
        <f>"257120200818094529832"</f>
        <v>257120200818094529832</v>
      </c>
      <c r="C648" s="6" t="str">
        <f>"郑芳香"</f>
        <v>郑芳香</v>
      </c>
    </row>
    <row r="649" spans="1:3" ht="36" customHeight="1">
      <c r="A649" s="6">
        <v>647</v>
      </c>
      <c r="B649" s="6" t="str">
        <f>"257120200818095701833"</f>
        <v>257120200818095701833</v>
      </c>
      <c r="C649" s="6" t="str">
        <f>"邢维乐"</f>
        <v>邢维乐</v>
      </c>
    </row>
    <row r="650" spans="1:3" ht="36" customHeight="1">
      <c r="A650" s="6">
        <v>648</v>
      </c>
      <c r="B650" s="6" t="str">
        <f>"257120200818100208834"</f>
        <v>257120200818100208834</v>
      </c>
      <c r="C650" s="6" t="str">
        <f>"李海娟"</f>
        <v>李海娟</v>
      </c>
    </row>
    <row r="651" spans="1:3" ht="36" customHeight="1">
      <c r="A651" s="6">
        <v>649</v>
      </c>
      <c r="B651" s="6" t="str">
        <f>"257120200818102523835"</f>
        <v>257120200818102523835</v>
      </c>
      <c r="C651" s="6" t="str">
        <f>"王位功"</f>
        <v>王位功</v>
      </c>
    </row>
    <row r="652" spans="1:3" ht="36" customHeight="1">
      <c r="A652" s="6">
        <v>650</v>
      </c>
      <c r="B652" s="6" t="str">
        <f>"257120200818102959836"</f>
        <v>257120200818102959836</v>
      </c>
      <c r="C652" s="6" t="str">
        <f>"黎雨婷"</f>
        <v>黎雨婷</v>
      </c>
    </row>
    <row r="653" spans="1:3" ht="36" customHeight="1">
      <c r="A653" s="6">
        <v>651</v>
      </c>
      <c r="B653" s="6" t="str">
        <f>"257120200818103001837"</f>
        <v>257120200818103001837</v>
      </c>
      <c r="C653" s="6" t="str">
        <f>" 黎挺宇"</f>
        <v> 黎挺宇</v>
      </c>
    </row>
    <row r="654" spans="1:3" ht="36" customHeight="1">
      <c r="A654" s="6">
        <v>652</v>
      </c>
      <c r="B654" s="6" t="str">
        <f>"257120200818111928841"</f>
        <v>257120200818111928841</v>
      </c>
      <c r="C654" s="6" t="str">
        <f>"张瀚财"</f>
        <v>张瀚财</v>
      </c>
    </row>
    <row r="655" spans="1:3" ht="36" customHeight="1">
      <c r="A655" s="6">
        <v>653</v>
      </c>
      <c r="B655" s="6" t="str">
        <f>"257120200818112500843"</f>
        <v>257120200818112500843</v>
      </c>
      <c r="C655" s="6" t="str">
        <f>"覃秀巧"</f>
        <v>覃秀巧</v>
      </c>
    </row>
    <row r="656" spans="1:3" ht="36" customHeight="1">
      <c r="A656" s="6">
        <v>654</v>
      </c>
      <c r="B656" s="6" t="str">
        <f>"257120200818113520844"</f>
        <v>257120200818113520844</v>
      </c>
      <c r="C656" s="6" t="str">
        <f>"严祎"</f>
        <v>严祎</v>
      </c>
    </row>
    <row r="657" spans="1:3" ht="36" customHeight="1">
      <c r="A657" s="6">
        <v>655</v>
      </c>
      <c r="B657" s="6" t="str">
        <f>"257120200818113748846"</f>
        <v>257120200818113748846</v>
      </c>
      <c r="C657" s="6" t="str">
        <f>"江莎莎"</f>
        <v>江莎莎</v>
      </c>
    </row>
    <row r="658" spans="1:3" ht="36" customHeight="1">
      <c r="A658" s="6">
        <v>656</v>
      </c>
      <c r="B658" s="6" t="str">
        <f>"257120200818114428847"</f>
        <v>257120200818114428847</v>
      </c>
      <c r="C658" s="6" t="str">
        <f>"欧维海"</f>
        <v>欧维海</v>
      </c>
    </row>
    <row r="659" spans="1:3" ht="36" customHeight="1">
      <c r="A659" s="6">
        <v>657</v>
      </c>
      <c r="B659" s="6" t="str">
        <f>"257120200818120432848"</f>
        <v>257120200818120432848</v>
      </c>
      <c r="C659" s="6" t="str">
        <f>"陈泳余"</f>
        <v>陈泳余</v>
      </c>
    </row>
    <row r="660" spans="1:3" ht="36" customHeight="1">
      <c r="A660" s="6">
        <v>658</v>
      </c>
      <c r="B660" s="6" t="str">
        <f>"257120200818125944849"</f>
        <v>257120200818125944849</v>
      </c>
      <c r="C660" s="6" t="str">
        <f>"王梅娟"</f>
        <v>王梅娟</v>
      </c>
    </row>
    <row r="661" spans="1:3" ht="36" customHeight="1">
      <c r="A661" s="6">
        <v>659</v>
      </c>
      <c r="B661" s="6" t="str">
        <f>"257120200818131116850"</f>
        <v>257120200818131116850</v>
      </c>
      <c r="C661" s="6" t="str">
        <f>"陈奕颖"</f>
        <v>陈奕颖</v>
      </c>
    </row>
    <row r="662" spans="1:3" ht="36" customHeight="1">
      <c r="A662" s="6">
        <v>660</v>
      </c>
      <c r="B662" s="6" t="str">
        <f>"257120200818131553851"</f>
        <v>257120200818131553851</v>
      </c>
      <c r="C662" s="6" t="str">
        <f>"高凌"</f>
        <v>高凌</v>
      </c>
    </row>
    <row r="663" spans="1:3" ht="36" customHeight="1">
      <c r="A663" s="6">
        <v>661</v>
      </c>
      <c r="B663" s="6" t="str">
        <f>"257120200818132857852"</f>
        <v>257120200818132857852</v>
      </c>
      <c r="C663" s="6" t="str">
        <f>"蔡思思"</f>
        <v>蔡思思</v>
      </c>
    </row>
    <row r="664" spans="1:3" ht="36" customHeight="1">
      <c r="A664" s="6">
        <v>662</v>
      </c>
      <c r="B664" s="6" t="str">
        <f>"257120200818133019853"</f>
        <v>257120200818133019853</v>
      </c>
      <c r="C664" s="6" t="str">
        <f>"邹尾"</f>
        <v>邹尾</v>
      </c>
    </row>
    <row r="665" spans="1:3" ht="36" customHeight="1">
      <c r="A665" s="6">
        <v>663</v>
      </c>
      <c r="B665" s="6" t="str">
        <f>"257120200818142158855"</f>
        <v>257120200818142158855</v>
      </c>
      <c r="C665" s="6" t="str">
        <f>"王承天"</f>
        <v>王承天</v>
      </c>
    </row>
    <row r="666" spans="1:3" ht="36" customHeight="1">
      <c r="A666" s="6">
        <v>664</v>
      </c>
      <c r="B666" s="6" t="str">
        <f>"257120200818142350856"</f>
        <v>257120200818142350856</v>
      </c>
      <c r="C666" s="6" t="str">
        <f>"陈明发"</f>
        <v>陈明发</v>
      </c>
    </row>
    <row r="667" spans="1:3" ht="36" customHeight="1">
      <c r="A667" s="6">
        <v>665</v>
      </c>
      <c r="B667" s="6" t="str">
        <f>"257120200818142928857"</f>
        <v>257120200818142928857</v>
      </c>
      <c r="C667" s="6" t="str">
        <f>"曾良蓬"</f>
        <v>曾良蓬</v>
      </c>
    </row>
    <row r="668" spans="1:3" ht="36" customHeight="1">
      <c r="A668" s="6">
        <v>666</v>
      </c>
      <c r="B668" s="6" t="str">
        <f>"257120200818145737859"</f>
        <v>257120200818145737859</v>
      </c>
      <c r="C668" s="6" t="str">
        <f>"李秋娟"</f>
        <v>李秋娟</v>
      </c>
    </row>
    <row r="669" spans="1:3" ht="36" customHeight="1">
      <c r="A669" s="6">
        <v>667</v>
      </c>
      <c r="B669" s="6" t="str">
        <f>"257120200818150815860"</f>
        <v>257120200818150815860</v>
      </c>
      <c r="C669" s="6" t="str">
        <f>"张志爱"</f>
        <v>张志爱</v>
      </c>
    </row>
    <row r="670" spans="1:3" ht="36" customHeight="1">
      <c r="A670" s="6">
        <v>668</v>
      </c>
      <c r="B670" s="6" t="str">
        <f>"257120200818151057861"</f>
        <v>257120200818151057861</v>
      </c>
      <c r="C670" s="6" t="str">
        <f>"蔡笃秀"</f>
        <v>蔡笃秀</v>
      </c>
    </row>
    <row r="671" spans="1:3" ht="36" customHeight="1">
      <c r="A671" s="6">
        <v>669</v>
      </c>
      <c r="B671" s="6" t="str">
        <f>"257120200818152659862"</f>
        <v>257120200818152659862</v>
      </c>
      <c r="C671" s="6" t="str">
        <f>"莫清恋"</f>
        <v>莫清恋</v>
      </c>
    </row>
    <row r="672" spans="1:3" ht="36" customHeight="1">
      <c r="A672" s="6">
        <v>670</v>
      </c>
      <c r="B672" s="6" t="str">
        <f>"257120200818153110863"</f>
        <v>257120200818153110863</v>
      </c>
      <c r="C672" s="6" t="str">
        <f>"梁定传"</f>
        <v>梁定传</v>
      </c>
    </row>
    <row r="673" spans="1:3" ht="36" customHeight="1">
      <c r="A673" s="6">
        <v>671</v>
      </c>
      <c r="B673" s="6" t="str">
        <f>"257120200818154853864"</f>
        <v>257120200818154853864</v>
      </c>
      <c r="C673" s="6" t="str">
        <f>"林明胤"</f>
        <v>林明胤</v>
      </c>
    </row>
    <row r="674" spans="1:3" ht="36" customHeight="1">
      <c r="A674" s="6">
        <v>672</v>
      </c>
      <c r="B674" s="6" t="str">
        <f>"257120200818160327865"</f>
        <v>257120200818160327865</v>
      </c>
      <c r="C674" s="6" t="str">
        <f>"李智"</f>
        <v>李智</v>
      </c>
    </row>
    <row r="675" spans="1:3" ht="36" customHeight="1">
      <c r="A675" s="6">
        <v>673</v>
      </c>
      <c r="B675" s="6" t="str">
        <f>"257120200818161942866"</f>
        <v>257120200818161942866</v>
      </c>
      <c r="C675" s="6" t="str">
        <f>"林秋霞"</f>
        <v>林秋霞</v>
      </c>
    </row>
    <row r="676" spans="1:3" ht="36" customHeight="1">
      <c r="A676" s="6">
        <v>674</v>
      </c>
      <c r="B676" s="6" t="str">
        <f>"257120200818162228867"</f>
        <v>257120200818162228867</v>
      </c>
      <c r="C676" s="6" t="str">
        <f>"陈贤召"</f>
        <v>陈贤召</v>
      </c>
    </row>
    <row r="677" spans="1:3" ht="36" customHeight="1">
      <c r="A677" s="6">
        <v>675</v>
      </c>
      <c r="B677" s="6" t="str">
        <f>"257120200818165837868"</f>
        <v>257120200818165837868</v>
      </c>
      <c r="C677" s="6" t="str">
        <f>"张蔓"</f>
        <v>张蔓</v>
      </c>
    </row>
    <row r="678" spans="1:3" ht="36" customHeight="1">
      <c r="A678" s="6">
        <v>676</v>
      </c>
      <c r="B678" s="6" t="str">
        <f>"257120200818172313870"</f>
        <v>257120200818172313870</v>
      </c>
      <c r="C678" s="6" t="str">
        <f>"王冰"</f>
        <v>王冰</v>
      </c>
    </row>
    <row r="679" spans="1:3" ht="36" customHeight="1">
      <c r="A679" s="6">
        <v>677</v>
      </c>
      <c r="B679" s="6" t="str">
        <f>"257120200818172629871"</f>
        <v>257120200818172629871</v>
      </c>
      <c r="C679" s="6" t="str">
        <f>"梁亚珠"</f>
        <v>梁亚珠</v>
      </c>
    </row>
    <row r="680" spans="1:3" ht="36" customHeight="1">
      <c r="A680" s="6">
        <v>678</v>
      </c>
      <c r="B680" s="6" t="str">
        <f>"257120200818175003873"</f>
        <v>257120200818175003873</v>
      </c>
      <c r="C680" s="6" t="str">
        <f>"吴永桥"</f>
        <v>吴永桥</v>
      </c>
    </row>
    <row r="681" spans="1:3" ht="36" customHeight="1">
      <c r="A681" s="6">
        <v>679</v>
      </c>
      <c r="B681" s="6" t="str">
        <f>"257120200818181121875"</f>
        <v>257120200818181121875</v>
      </c>
      <c r="C681" s="6" t="str">
        <f>"蔡嘉露"</f>
        <v>蔡嘉露</v>
      </c>
    </row>
    <row r="682" spans="1:3" ht="36" customHeight="1">
      <c r="A682" s="6">
        <v>680</v>
      </c>
      <c r="B682" s="6" t="str">
        <f>"257120200818182624876"</f>
        <v>257120200818182624876</v>
      </c>
      <c r="C682" s="6" t="str">
        <f>"刘红阳"</f>
        <v>刘红阳</v>
      </c>
    </row>
    <row r="683" spans="1:3" ht="36" customHeight="1">
      <c r="A683" s="6">
        <v>681</v>
      </c>
      <c r="B683" s="6" t="str">
        <f>"257120200818182841877"</f>
        <v>257120200818182841877</v>
      </c>
      <c r="C683" s="6" t="str">
        <f>"廖范洲"</f>
        <v>廖范洲</v>
      </c>
    </row>
    <row r="684" spans="1:3" ht="36" customHeight="1">
      <c r="A684" s="6">
        <v>682</v>
      </c>
      <c r="B684" s="6" t="str">
        <f>"257120200818183259878"</f>
        <v>257120200818183259878</v>
      </c>
      <c r="C684" s="6" t="str">
        <f>"张铤"</f>
        <v>张铤</v>
      </c>
    </row>
    <row r="685" spans="1:3" ht="36" customHeight="1">
      <c r="A685" s="6">
        <v>683</v>
      </c>
      <c r="B685" s="6" t="str">
        <f>"257120200818183554879"</f>
        <v>257120200818183554879</v>
      </c>
      <c r="C685" s="6" t="str">
        <f>"邢增豪"</f>
        <v>邢增豪</v>
      </c>
    </row>
    <row r="686" spans="1:3" ht="36" customHeight="1">
      <c r="A686" s="6">
        <v>684</v>
      </c>
      <c r="B686" s="6" t="str">
        <f>"257120200818184233880"</f>
        <v>257120200818184233880</v>
      </c>
      <c r="C686" s="6" t="str">
        <f>"李玲"</f>
        <v>李玲</v>
      </c>
    </row>
    <row r="687" spans="1:3" ht="36" customHeight="1">
      <c r="A687" s="6">
        <v>685</v>
      </c>
      <c r="B687" s="6" t="str">
        <f>"257120200818184903882"</f>
        <v>257120200818184903882</v>
      </c>
      <c r="C687" s="6" t="str">
        <f>"王文彩"</f>
        <v>王文彩</v>
      </c>
    </row>
    <row r="688" spans="1:3" ht="36" customHeight="1">
      <c r="A688" s="6">
        <v>686</v>
      </c>
      <c r="B688" s="6" t="str">
        <f>"257120200818190405884"</f>
        <v>257120200818190405884</v>
      </c>
      <c r="C688" s="6" t="str">
        <f>"陈绵琛"</f>
        <v>陈绵琛</v>
      </c>
    </row>
    <row r="689" spans="1:3" ht="36" customHeight="1">
      <c r="A689" s="6">
        <v>687</v>
      </c>
      <c r="B689" s="6" t="str">
        <f>"257120200818195539886"</f>
        <v>257120200818195539886</v>
      </c>
      <c r="C689" s="6" t="str">
        <f>"吴慧萍"</f>
        <v>吴慧萍</v>
      </c>
    </row>
    <row r="690" spans="1:3" ht="36" customHeight="1">
      <c r="A690" s="6">
        <v>688</v>
      </c>
      <c r="B690" s="6" t="str">
        <f>"257120200818200030887"</f>
        <v>257120200818200030887</v>
      </c>
      <c r="C690" s="6" t="str">
        <f>"容应美"</f>
        <v>容应美</v>
      </c>
    </row>
    <row r="691" spans="1:3" ht="36" customHeight="1">
      <c r="A691" s="6">
        <v>689</v>
      </c>
      <c r="B691" s="6" t="str">
        <f>"257120200818202055888"</f>
        <v>257120200818202055888</v>
      </c>
      <c r="C691" s="6" t="str">
        <f>"蔡彩金"</f>
        <v>蔡彩金</v>
      </c>
    </row>
    <row r="692" spans="1:3" ht="36" customHeight="1">
      <c r="A692" s="6">
        <v>690</v>
      </c>
      <c r="B692" s="6" t="str">
        <f>"257120200818204213889"</f>
        <v>257120200818204213889</v>
      </c>
      <c r="C692" s="6" t="str">
        <f>"王仕威"</f>
        <v>王仕威</v>
      </c>
    </row>
    <row r="693" spans="1:3" ht="36" customHeight="1">
      <c r="A693" s="6">
        <v>691</v>
      </c>
      <c r="B693" s="6" t="str">
        <f>"257120200818210946890"</f>
        <v>257120200818210946890</v>
      </c>
      <c r="C693" s="6" t="str">
        <f>"李杏"</f>
        <v>李杏</v>
      </c>
    </row>
    <row r="694" spans="1:3" ht="36" customHeight="1">
      <c r="A694" s="6">
        <v>692</v>
      </c>
      <c r="B694" s="6" t="str">
        <f>"257120200818212708891"</f>
        <v>257120200818212708891</v>
      </c>
      <c r="C694" s="6" t="str">
        <f>"李正佳"</f>
        <v>李正佳</v>
      </c>
    </row>
    <row r="695" spans="1:3" ht="36" customHeight="1">
      <c r="A695" s="6">
        <v>693</v>
      </c>
      <c r="B695" s="6" t="str">
        <f>"257120200818220410892"</f>
        <v>257120200818220410892</v>
      </c>
      <c r="C695" s="6" t="str">
        <f>"張燕"</f>
        <v>張燕</v>
      </c>
    </row>
    <row r="696" spans="1:3" ht="36" customHeight="1">
      <c r="A696" s="6">
        <v>694</v>
      </c>
      <c r="B696" s="6" t="str">
        <f>"257120200818220746893"</f>
        <v>257120200818220746893</v>
      </c>
      <c r="C696" s="6" t="str">
        <f>"徐意"</f>
        <v>徐意</v>
      </c>
    </row>
    <row r="697" spans="1:3" ht="36" customHeight="1">
      <c r="A697" s="6">
        <v>695</v>
      </c>
      <c r="B697" s="6" t="str">
        <f>"257120200818225603895"</f>
        <v>257120200818225603895</v>
      </c>
      <c r="C697" s="6" t="str">
        <f>"莫遵贤"</f>
        <v>莫遵贤</v>
      </c>
    </row>
    <row r="698" spans="1:3" ht="36" customHeight="1">
      <c r="A698" s="6">
        <v>696</v>
      </c>
      <c r="B698" s="6" t="str">
        <f>"257120200818231231896"</f>
        <v>257120200818231231896</v>
      </c>
      <c r="C698" s="6" t="str">
        <f>"周小燕"</f>
        <v>周小燕</v>
      </c>
    </row>
    <row r="699" spans="1:3" ht="36" customHeight="1">
      <c r="A699" s="6">
        <v>697</v>
      </c>
      <c r="B699" s="6" t="str">
        <f>"257120200818232637897"</f>
        <v>257120200818232637897</v>
      </c>
      <c r="C699" s="6" t="str">
        <f>"麦喜薏"</f>
        <v>麦喜薏</v>
      </c>
    </row>
    <row r="700" spans="1:3" ht="36" customHeight="1">
      <c r="A700" s="6">
        <v>698</v>
      </c>
      <c r="B700" s="6" t="str">
        <f>"257120200819075941899"</f>
        <v>257120200819075941899</v>
      </c>
      <c r="C700" s="6" t="str">
        <f>"陈博敬"</f>
        <v>陈博敬</v>
      </c>
    </row>
    <row r="701" spans="1:3" ht="36" customHeight="1">
      <c r="A701" s="6">
        <v>699</v>
      </c>
      <c r="B701" s="6" t="str">
        <f>"257120200819085337900"</f>
        <v>257120200819085337900</v>
      </c>
      <c r="C701" s="6" t="str">
        <f>"黄顺南"</f>
        <v>黄顺南</v>
      </c>
    </row>
    <row r="702" spans="1:3" ht="36" customHeight="1">
      <c r="A702" s="6">
        <v>700</v>
      </c>
      <c r="B702" s="6" t="str">
        <f>"257120200819091502902"</f>
        <v>257120200819091502902</v>
      </c>
      <c r="C702" s="6" t="str">
        <f>"钱蕙敏"</f>
        <v>钱蕙敏</v>
      </c>
    </row>
    <row r="703" spans="1:3" ht="36" customHeight="1">
      <c r="A703" s="6">
        <v>701</v>
      </c>
      <c r="B703" s="6" t="str">
        <f>"257120200819092424903"</f>
        <v>257120200819092424903</v>
      </c>
      <c r="C703" s="6" t="str">
        <f>"蔡志强"</f>
        <v>蔡志强</v>
      </c>
    </row>
    <row r="704" spans="1:3" ht="36" customHeight="1">
      <c r="A704" s="6">
        <v>702</v>
      </c>
      <c r="B704" s="6" t="str">
        <f>"257120200819093652904"</f>
        <v>257120200819093652904</v>
      </c>
      <c r="C704" s="6" t="str">
        <f>"魏承振"</f>
        <v>魏承振</v>
      </c>
    </row>
    <row r="705" spans="1:3" ht="36" customHeight="1">
      <c r="A705" s="6">
        <v>703</v>
      </c>
      <c r="B705" s="6" t="str">
        <f>"257120200819102055906"</f>
        <v>257120200819102055906</v>
      </c>
      <c r="C705" s="6" t="str">
        <f>"王洪景"</f>
        <v>王洪景</v>
      </c>
    </row>
    <row r="706" spans="1:3" ht="36" customHeight="1">
      <c r="A706" s="6">
        <v>704</v>
      </c>
      <c r="B706" s="6" t="str">
        <f>"257120200819105610909"</f>
        <v>257120200819105610909</v>
      </c>
      <c r="C706" s="6" t="str">
        <f>"陈蕾"</f>
        <v>陈蕾</v>
      </c>
    </row>
    <row r="707" spans="1:3" ht="36" customHeight="1">
      <c r="A707" s="6">
        <v>705</v>
      </c>
      <c r="B707" s="6" t="str">
        <f>"257120200819105853910"</f>
        <v>257120200819105853910</v>
      </c>
      <c r="C707" s="6" t="str">
        <f>"符荣规"</f>
        <v>符荣规</v>
      </c>
    </row>
    <row r="708" spans="1:3" ht="36" customHeight="1">
      <c r="A708" s="6">
        <v>706</v>
      </c>
      <c r="B708" s="6" t="str">
        <f>"257120200819112408911"</f>
        <v>257120200819112408911</v>
      </c>
      <c r="C708" s="6" t="str">
        <f>"胡启涛"</f>
        <v>胡启涛</v>
      </c>
    </row>
    <row r="709" spans="1:3" ht="36" customHeight="1">
      <c r="A709" s="6">
        <v>707</v>
      </c>
      <c r="B709" s="6" t="str">
        <f>"257120200819112511912"</f>
        <v>257120200819112511912</v>
      </c>
      <c r="C709" s="6" t="str">
        <f>"梁小丹"</f>
        <v>梁小丹</v>
      </c>
    </row>
    <row r="710" spans="1:3" ht="36" customHeight="1">
      <c r="A710" s="6">
        <v>708</v>
      </c>
      <c r="B710" s="6" t="str">
        <f>"257120200819112607913"</f>
        <v>257120200819112607913</v>
      </c>
      <c r="C710" s="6" t="str">
        <f>"谢桂金"</f>
        <v>谢桂金</v>
      </c>
    </row>
    <row r="711" spans="1:3" ht="36" customHeight="1">
      <c r="A711" s="6">
        <v>709</v>
      </c>
      <c r="B711" s="6" t="str">
        <f>"257120200819112702914"</f>
        <v>257120200819112702914</v>
      </c>
      <c r="C711" s="6" t="str">
        <f>"陈杰财"</f>
        <v>陈杰财</v>
      </c>
    </row>
    <row r="712" spans="1:3" ht="36" customHeight="1">
      <c r="A712" s="6">
        <v>710</v>
      </c>
      <c r="B712" s="6" t="str">
        <f>"257120200819114217915"</f>
        <v>257120200819114217915</v>
      </c>
      <c r="C712" s="6" t="str">
        <f>"许芯瑜"</f>
        <v>许芯瑜</v>
      </c>
    </row>
    <row r="713" spans="1:3" ht="36" customHeight="1">
      <c r="A713" s="6">
        <v>711</v>
      </c>
      <c r="B713" s="6" t="str">
        <f>"257120200819115438917"</f>
        <v>257120200819115438917</v>
      </c>
      <c r="C713" s="6" t="str">
        <f>"王东晨"</f>
        <v>王东晨</v>
      </c>
    </row>
    <row r="714" spans="1:3" ht="36" customHeight="1">
      <c r="A714" s="6">
        <v>712</v>
      </c>
      <c r="B714" s="6" t="str">
        <f>"257120200819121949918"</f>
        <v>257120200819121949918</v>
      </c>
      <c r="C714" s="6" t="str">
        <f>"潘在晔"</f>
        <v>潘在晔</v>
      </c>
    </row>
    <row r="715" spans="1:3" ht="36" customHeight="1">
      <c r="A715" s="6">
        <v>713</v>
      </c>
      <c r="B715" s="6" t="str">
        <f>"257120200819121953919"</f>
        <v>257120200819121953919</v>
      </c>
      <c r="C715" s="6" t="str">
        <f>"刘庆浩"</f>
        <v>刘庆浩</v>
      </c>
    </row>
    <row r="716" spans="1:3" ht="36" customHeight="1">
      <c r="A716" s="6">
        <v>714</v>
      </c>
      <c r="B716" s="6" t="str">
        <f>"257120200819123346920"</f>
        <v>257120200819123346920</v>
      </c>
      <c r="C716" s="6" t="str">
        <f>"蒙海沙"</f>
        <v>蒙海沙</v>
      </c>
    </row>
    <row r="717" spans="1:3" ht="36" customHeight="1">
      <c r="A717" s="6">
        <v>715</v>
      </c>
      <c r="B717" s="6" t="str">
        <f>"257120200819123415921"</f>
        <v>257120200819123415921</v>
      </c>
      <c r="C717" s="6" t="str">
        <f>"康宇婷"</f>
        <v>康宇婷</v>
      </c>
    </row>
    <row r="718" spans="1:3" ht="36" customHeight="1">
      <c r="A718" s="6">
        <v>716</v>
      </c>
      <c r="B718" s="6" t="str">
        <f>"257120200819130327922"</f>
        <v>257120200819130327922</v>
      </c>
      <c r="C718" s="6" t="str">
        <f>"王蕃蓉"</f>
        <v>王蕃蓉</v>
      </c>
    </row>
    <row r="719" spans="1:3" ht="36" customHeight="1">
      <c r="A719" s="6">
        <v>717</v>
      </c>
      <c r="B719" s="6" t="str">
        <f>"257120200819131113923"</f>
        <v>257120200819131113923</v>
      </c>
      <c r="C719" s="6" t="str">
        <f>"王小银"</f>
        <v>王小银</v>
      </c>
    </row>
    <row r="720" spans="1:3" ht="36" customHeight="1">
      <c r="A720" s="6">
        <v>718</v>
      </c>
      <c r="B720" s="6" t="str">
        <f>"257120200819132424924"</f>
        <v>257120200819132424924</v>
      </c>
      <c r="C720" s="6" t="str">
        <f>"李树祯"</f>
        <v>李树祯</v>
      </c>
    </row>
    <row r="721" spans="1:3" ht="36" customHeight="1">
      <c r="A721" s="6">
        <v>719</v>
      </c>
      <c r="B721" s="6" t="str">
        <f>"257120200819132515925"</f>
        <v>257120200819132515925</v>
      </c>
      <c r="C721" s="6" t="str">
        <f>"林子靖"</f>
        <v>林子靖</v>
      </c>
    </row>
    <row r="722" spans="1:3" ht="36" customHeight="1">
      <c r="A722" s="6">
        <v>720</v>
      </c>
      <c r="B722" s="6" t="str">
        <f>"257120200819145929926"</f>
        <v>257120200819145929926</v>
      </c>
      <c r="C722" s="6" t="str">
        <f>"范思奇"</f>
        <v>范思奇</v>
      </c>
    </row>
    <row r="723" spans="1:3" ht="36" customHeight="1">
      <c r="A723" s="6">
        <v>721</v>
      </c>
      <c r="B723" s="6" t="str">
        <f>"257120200819150511928"</f>
        <v>257120200819150511928</v>
      </c>
      <c r="C723" s="6" t="str">
        <f>"何石佳"</f>
        <v>何石佳</v>
      </c>
    </row>
    <row r="724" spans="1:3" ht="36" customHeight="1">
      <c r="A724" s="6">
        <v>722</v>
      </c>
      <c r="B724" s="6" t="str">
        <f>"257120200819151251930"</f>
        <v>257120200819151251930</v>
      </c>
      <c r="C724" s="6" t="str">
        <f>"刘月秀"</f>
        <v>刘月秀</v>
      </c>
    </row>
    <row r="725" spans="1:3" ht="36" customHeight="1">
      <c r="A725" s="6">
        <v>723</v>
      </c>
      <c r="B725" s="6" t="str">
        <f>"257120200819152557933"</f>
        <v>257120200819152557933</v>
      </c>
      <c r="C725" s="6" t="str">
        <f>"陈家兴"</f>
        <v>陈家兴</v>
      </c>
    </row>
    <row r="726" spans="1:3" ht="36" customHeight="1">
      <c r="A726" s="6">
        <v>724</v>
      </c>
      <c r="B726" s="6" t="str">
        <f>"257120200819161807935"</f>
        <v>257120200819161807935</v>
      </c>
      <c r="C726" s="6" t="str">
        <f>"王文良"</f>
        <v>王文良</v>
      </c>
    </row>
    <row r="727" spans="1:3" ht="36" customHeight="1">
      <c r="A727" s="6">
        <v>725</v>
      </c>
      <c r="B727" s="6" t="str">
        <f>"257120200819162327936"</f>
        <v>257120200819162327936</v>
      </c>
      <c r="C727" s="6" t="str">
        <f>"陈其像"</f>
        <v>陈其像</v>
      </c>
    </row>
    <row r="728" spans="1:3" ht="36" customHeight="1">
      <c r="A728" s="6">
        <v>726</v>
      </c>
      <c r="B728" s="6" t="str">
        <f>"257120200819165702937"</f>
        <v>257120200819165702937</v>
      </c>
      <c r="C728" s="6" t="str">
        <f>"黄文蕾"</f>
        <v>黄文蕾</v>
      </c>
    </row>
    <row r="729" spans="1:3" ht="36" customHeight="1">
      <c r="A729" s="6">
        <v>727</v>
      </c>
      <c r="B729" s="6" t="str">
        <f>"257120200819165855938"</f>
        <v>257120200819165855938</v>
      </c>
      <c r="C729" s="6" t="str">
        <f>"魏娇"</f>
        <v>魏娇</v>
      </c>
    </row>
    <row r="730" spans="1:3" ht="36" customHeight="1">
      <c r="A730" s="6">
        <v>728</v>
      </c>
      <c r="B730" s="6" t="str">
        <f>"257120200819170249939"</f>
        <v>257120200819170249939</v>
      </c>
      <c r="C730" s="6" t="str">
        <f>"王泽民"</f>
        <v>王泽民</v>
      </c>
    </row>
    <row r="731" spans="1:3" ht="36" customHeight="1">
      <c r="A731" s="6">
        <v>729</v>
      </c>
      <c r="B731" s="6" t="str">
        <f>"257120200819171101940"</f>
        <v>257120200819171101940</v>
      </c>
      <c r="C731" s="6" t="str">
        <f>"吴贻培"</f>
        <v>吴贻培</v>
      </c>
    </row>
    <row r="732" spans="1:3" ht="36" customHeight="1">
      <c r="A732" s="6">
        <v>730</v>
      </c>
      <c r="B732" s="6" t="str">
        <f>"257120200819171644941"</f>
        <v>257120200819171644941</v>
      </c>
      <c r="C732" s="6" t="str">
        <f>"黄云芳"</f>
        <v>黄云芳</v>
      </c>
    </row>
    <row r="733" spans="1:3" ht="36" customHeight="1">
      <c r="A733" s="6">
        <v>731</v>
      </c>
      <c r="B733" s="6" t="str">
        <f>"257120200819171901942"</f>
        <v>257120200819171901942</v>
      </c>
      <c r="C733" s="6" t="str">
        <f>"王丽诗"</f>
        <v>王丽诗</v>
      </c>
    </row>
    <row r="734" spans="1:3" ht="36" customHeight="1">
      <c r="A734" s="6">
        <v>732</v>
      </c>
      <c r="B734" s="6" t="str">
        <f>"257120200819175639944"</f>
        <v>257120200819175639944</v>
      </c>
      <c r="C734" s="6" t="str">
        <f>"陈新"</f>
        <v>陈新</v>
      </c>
    </row>
    <row r="735" spans="1:3" ht="36" customHeight="1">
      <c r="A735" s="6">
        <v>733</v>
      </c>
      <c r="B735" s="6" t="str">
        <f>"257120200819175938945"</f>
        <v>257120200819175938945</v>
      </c>
      <c r="C735" s="6" t="str">
        <f>"龚智临"</f>
        <v>龚智临</v>
      </c>
    </row>
    <row r="736" spans="1:3" ht="36" customHeight="1">
      <c r="A736" s="6">
        <v>734</v>
      </c>
      <c r="B736" s="6" t="str">
        <f>"257120200819175954946"</f>
        <v>257120200819175954946</v>
      </c>
      <c r="C736" s="6" t="str">
        <f>"杨适华"</f>
        <v>杨适华</v>
      </c>
    </row>
    <row r="737" spans="1:3" ht="36" customHeight="1">
      <c r="A737" s="6">
        <v>735</v>
      </c>
      <c r="B737" s="6" t="str">
        <f>"257120200819180945947"</f>
        <v>257120200819180945947</v>
      </c>
      <c r="C737" s="6" t="str">
        <f>"王期扬"</f>
        <v>王期扬</v>
      </c>
    </row>
    <row r="738" spans="1:3" ht="36" customHeight="1">
      <c r="A738" s="6">
        <v>736</v>
      </c>
      <c r="B738" s="6" t="str">
        <f>"257120200819182016948"</f>
        <v>257120200819182016948</v>
      </c>
      <c r="C738" s="6" t="str">
        <f>"曾维立"</f>
        <v>曾维立</v>
      </c>
    </row>
    <row r="739" spans="1:3" ht="36" customHeight="1">
      <c r="A739" s="6">
        <v>737</v>
      </c>
      <c r="B739" s="6" t="str">
        <f>"257120200819182449949"</f>
        <v>257120200819182449949</v>
      </c>
      <c r="C739" s="6" t="str">
        <f>"黄珊榆"</f>
        <v>黄珊榆</v>
      </c>
    </row>
    <row r="740" spans="1:3" ht="36" customHeight="1">
      <c r="A740" s="6">
        <v>738</v>
      </c>
      <c r="B740" s="6" t="str">
        <f>"257120200819185025950"</f>
        <v>257120200819185025950</v>
      </c>
      <c r="C740" s="6" t="str">
        <f>"陈素洪"</f>
        <v>陈素洪</v>
      </c>
    </row>
    <row r="741" spans="1:3" ht="36" customHeight="1">
      <c r="A741" s="6">
        <v>739</v>
      </c>
      <c r="B741" s="6" t="str">
        <f>"257120200819190334951"</f>
        <v>257120200819190334951</v>
      </c>
      <c r="C741" s="6" t="str">
        <f>"吴静明"</f>
        <v>吴静明</v>
      </c>
    </row>
    <row r="742" spans="1:3" ht="36" customHeight="1">
      <c r="A742" s="6">
        <v>740</v>
      </c>
      <c r="B742" s="6" t="str">
        <f>"257120200819190547952"</f>
        <v>257120200819190547952</v>
      </c>
      <c r="C742" s="6" t="str">
        <f>"陈海玲"</f>
        <v>陈海玲</v>
      </c>
    </row>
    <row r="743" spans="1:3" ht="36" customHeight="1">
      <c r="A743" s="6">
        <v>741</v>
      </c>
      <c r="B743" s="6" t="str">
        <f>"257120200819190744953"</f>
        <v>257120200819190744953</v>
      </c>
      <c r="C743" s="6" t="str">
        <f>"许小冰"</f>
        <v>许小冰</v>
      </c>
    </row>
    <row r="744" spans="1:3" ht="36" customHeight="1">
      <c r="A744" s="6">
        <v>742</v>
      </c>
      <c r="B744" s="6" t="str">
        <f>"257120200819191255954"</f>
        <v>257120200819191255954</v>
      </c>
      <c r="C744" s="6" t="str">
        <f>"宋维琪"</f>
        <v>宋维琪</v>
      </c>
    </row>
    <row r="745" spans="1:3" ht="36" customHeight="1">
      <c r="A745" s="6">
        <v>743</v>
      </c>
      <c r="B745" s="6" t="str">
        <f>"257120200819192028955"</f>
        <v>257120200819192028955</v>
      </c>
      <c r="C745" s="6" t="str">
        <f>"林日凯"</f>
        <v>林日凯</v>
      </c>
    </row>
    <row r="746" spans="1:3" ht="36" customHeight="1">
      <c r="A746" s="6">
        <v>744</v>
      </c>
      <c r="B746" s="6" t="str">
        <f>"257120200819200010956"</f>
        <v>257120200819200010956</v>
      </c>
      <c r="C746" s="6" t="str">
        <f>"黄飘飘"</f>
        <v>黄飘飘</v>
      </c>
    </row>
    <row r="747" spans="1:3" ht="36" customHeight="1">
      <c r="A747" s="6">
        <v>745</v>
      </c>
      <c r="B747" s="6" t="str">
        <f>"257120200819201213957"</f>
        <v>257120200819201213957</v>
      </c>
      <c r="C747" s="6" t="str">
        <f>"周金凤"</f>
        <v>周金凤</v>
      </c>
    </row>
    <row r="748" spans="1:3" ht="36" customHeight="1">
      <c r="A748" s="6">
        <v>746</v>
      </c>
      <c r="B748" s="6" t="str">
        <f>"257120200819202619958"</f>
        <v>257120200819202619958</v>
      </c>
      <c r="C748" s="6" t="str">
        <f>"朱妙甜"</f>
        <v>朱妙甜</v>
      </c>
    </row>
    <row r="749" spans="1:3" ht="36" customHeight="1">
      <c r="A749" s="6">
        <v>747</v>
      </c>
      <c r="B749" s="6" t="str">
        <f>"257120200819204438960"</f>
        <v>257120200819204438960</v>
      </c>
      <c r="C749" s="6" t="str">
        <f>"林高峰"</f>
        <v>林高峰</v>
      </c>
    </row>
    <row r="750" spans="1:3" ht="36" customHeight="1">
      <c r="A750" s="6">
        <v>748</v>
      </c>
      <c r="B750" s="6" t="str">
        <f>"257120200819210053961"</f>
        <v>257120200819210053961</v>
      </c>
      <c r="C750" s="6" t="str">
        <f>"王仁秋"</f>
        <v>王仁秋</v>
      </c>
    </row>
    <row r="751" spans="1:3" ht="36" customHeight="1">
      <c r="A751" s="6">
        <v>749</v>
      </c>
      <c r="B751" s="6" t="str">
        <f>"257120200819213022962"</f>
        <v>257120200819213022962</v>
      </c>
      <c r="C751" s="6" t="str">
        <f>"吴春锦"</f>
        <v>吴春锦</v>
      </c>
    </row>
    <row r="752" spans="1:3" ht="36" customHeight="1">
      <c r="A752" s="6">
        <v>750</v>
      </c>
      <c r="B752" s="6" t="str">
        <f>"257120200819213759963"</f>
        <v>257120200819213759963</v>
      </c>
      <c r="C752" s="6" t="str">
        <f>"王春萍"</f>
        <v>王春萍</v>
      </c>
    </row>
    <row r="753" spans="1:3" ht="36" customHeight="1">
      <c r="A753" s="6">
        <v>751</v>
      </c>
      <c r="B753" s="6" t="str">
        <f>"257120200819213825964"</f>
        <v>257120200819213825964</v>
      </c>
      <c r="C753" s="6" t="str">
        <f>"王金妹"</f>
        <v>王金妹</v>
      </c>
    </row>
    <row r="754" spans="1:3" ht="36" customHeight="1">
      <c r="A754" s="6">
        <v>752</v>
      </c>
      <c r="B754" s="6" t="str">
        <f>"257120200819220318967"</f>
        <v>257120200819220318967</v>
      </c>
      <c r="C754" s="6" t="str">
        <f>"陈飞"</f>
        <v>陈飞</v>
      </c>
    </row>
    <row r="755" spans="1:3" ht="36" customHeight="1">
      <c r="A755" s="6">
        <v>753</v>
      </c>
      <c r="B755" s="6" t="str">
        <f>"257120200819231243969"</f>
        <v>257120200819231243969</v>
      </c>
      <c r="C755" s="6" t="str">
        <f>"陈元阳"</f>
        <v>陈元阳</v>
      </c>
    </row>
    <row r="756" spans="1:3" ht="36" customHeight="1">
      <c r="A756" s="6">
        <v>754</v>
      </c>
      <c r="B756" s="6" t="str">
        <f>"257120200819234437971"</f>
        <v>257120200819234437971</v>
      </c>
      <c r="C756" s="6" t="str">
        <f>"孙川惠"</f>
        <v>孙川惠</v>
      </c>
    </row>
    <row r="757" spans="1:3" ht="36" customHeight="1">
      <c r="A757" s="6">
        <v>755</v>
      </c>
      <c r="B757" s="6" t="str">
        <f>"257120200820001509972"</f>
        <v>257120200820001509972</v>
      </c>
      <c r="C757" s="6" t="str">
        <f>"陈逢柳"</f>
        <v>陈逢柳</v>
      </c>
    </row>
    <row r="758" spans="1:3" ht="36" customHeight="1">
      <c r="A758" s="6">
        <v>756</v>
      </c>
      <c r="B758" s="6" t="str">
        <f>"257120200820003357973"</f>
        <v>257120200820003357973</v>
      </c>
      <c r="C758" s="6" t="str">
        <f>"杨国良"</f>
        <v>杨国良</v>
      </c>
    </row>
    <row r="759" spans="1:3" ht="36" customHeight="1">
      <c r="A759" s="6">
        <v>757</v>
      </c>
      <c r="B759" s="6" t="str">
        <f>"257120200820012546974"</f>
        <v>257120200820012546974</v>
      </c>
      <c r="C759" s="6" t="str">
        <f>"李佳希"</f>
        <v>李佳希</v>
      </c>
    </row>
    <row r="760" spans="1:3" ht="36" customHeight="1">
      <c r="A760" s="6">
        <v>758</v>
      </c>
      <c r="B760" s="6" t="str">
        <f>"257120200820014840975"</f>
        <v>257120200820014840975</v>
      </c>
      <c r="C760" s="6" t="str">
        <f>"陈珍香"</f>
        <v>陈珍香</v>
      </c>
    </row>
    <row r="761" spans="1:3" ht="36" customHeight="1">
      <c r="A761" s="6">
        <v>759</v>
      </c>
      <c r="B761" s="6" t="str">
        <f>"257120200820082716978"</f>
        <v>257120200820082716978</v>
      </c>
      <c r="C761" s="6" t="str">
        <f>"蔡于鹏"</f>
        <v>蔡于鹏</v>
      </c>
    </row>
    <row r="762" spans="1:3" ht="36" customHeight="1">
      <c r="A762" s="6">
        <v>760</v>
      </c>
      <c r="B762" s="6" t="str">
        <f>"257120200820085349981"</f>
        <v>257120200820085349981</v>
      </c>
      <c r="C762" s="6" t="str">
        <f>"岑波静"</f>
        <v>岑波静</v>
      </c>
    </row>
    <row r="763" spans="1:3" ht="36" customHeight="1">
      <c r="A763" s="6">
        <v>761</v>
      </c>
      <c r="B763" s="6" t="str">
        <f>"257120200820091017982"</f>
        <v>257120200820091017982</v>
      </c>
      <c r="C763" s="6" t="str">
        <f>"邓小兰"</f>
        <v>邓小兰</v>
      </c>
    </row>
    <row r="764" spans="1:3" ht="36" customHeight="1">
      <c r="A764" s="6">
        <v>762</v>
      </c>
      <c r="B764" s="6" t="str">
        <f>"257120200820091303983"</f>
        <v>257120200820091303983</v>
      </c>
      <c r="C764" s="6" t="str">
        <f>"王秀清"</f>
        <v>王秀清</v>
      </c>
    </row>
    <row r="765" spans="1:3" ht="36" customHeight="1">
      <c r="A765" s="6">
        <v>763</v>
      </c>
      <c r="B765" s="6" t="str">
        <f>"257120200820092745984"</f>
        <v>257120200820092745984</v>
      </c>
      <c r="C765" s="6" t="str">
        <f>"吴坤泽"</f>
        <v>吴坤泽</v>
      </c>
    </row>
    <row r="766" spans="1:3" ht="36" customHeight="1">
      <c r="A766" s="6">
        <v>764</v>
      </c>
      <c r="B766" s="6" t="str">
        <f>"257120200820094026986"</f>
        <v>257120200820094026986</v>
      </c>
      <c r="C766" s="6" t="str">
        <f>"邱启桩"</f>
        <v>邱启桩</v>
      </c>
    </row>
    <row r="767" spans="1:3" ht="36" customHeight="1">
      <c r="A767" s="6">
        <v>765</v>
      </c>
      <c r="B767" s="6" t="str">
        <f>"257120200820100202989"</f>
        <v>257120200820100202989</v>
      </c>
      <c r="C767" s="6" t="str">
        <f>"陈国梁"</f>
        <v>陈国梁</v>
      </c>
    </row>
    <row r="768" spans="1:3" ht="36" customHeight="1">
      <c r="A768" s="6">
        <v>766</v>
      </c>
      <c r="B768" s="6" t="str">
        <f>"257120200820101022992"</f>
        <v>257120200820101022992</v>
      </c>
      <c r="C768" s="6" t="str">
        <f>"陈婷婷"</f>
        <v>陈婷婷</v>
      </c>
    </row>
    <row r="769" spans="1:3" ht="36" customHeight="1">
      <c r="A769" s="6">
        <v>767</v>
      </c>
      <c r="B769" s="6" t="str">
        <f>"257120200820101325993"</f>
        <v>257120200820101325993</v>
      </c>
      <c r="C769" s="6" t="str">
        <f>"黄华钦"</f>
        <v>黄华钦</v>
      </c>
    </row>
    <row r="770" spans="1:3" ht="36" customHeight="1">
      <c r="A770" s="6">
        <v>768</v>
      </c>
      <c r="B770" s="6" t="str">
        <f>"257120200820103248994"</f>
        <v>257120200820103248994</v>
      </c>
      <c r="C770" s="6" t="str">
        <f>"王钏"</f>
        <v>王钏</v>
      </c>
    </row>
    <row r="771" spans="1:3" ht="36" customHeight="1">
      <c r="A771" s="6">
        <v>769</v>
      </c>
      <c r="B771" s="6" t="str">
        <f>"257120200820104442995"</f>
        <v>257120200820104442995</v>
      </c>
      <c r="C771" s="6" t="str">
        <f>"吴雪丽"</f>
        <v>吴雪丽</v>
      </c>
    </row>
    <row r="772" spans="1:3" ht="36" customHeight="1">
      <c r="A772" s="6">
        <v>770</v>
      </c>
      <c r="B772" s="6" t="str">
        <f>"257120200820113324999"</f>
        <v>257120200820113324999</v>
      </c>
      <c r="C772" s="6" t="str">
        <f>"任家丽"</f>
        <v>任家丽</v>
      </c>
    </row>
    <row r="773" spans="1:3" ht="36" customHeight="1">
      <c r="A773" s="6">
        <v>771</v>
      </c>
      <c r="B773" s="6" t="str">
        <f>"2571202008201137411000"</f>
        <v>2571202008201137411000</v>
      </c>
      <c r="C773" s="6" t="str">
        <f>"吴清宙"</f>
        <v>吴清宙</v>
      </c>
    </row>
    <row r="774" spans="1:3" ht="36" customHeight="1">
      <c r="A774" s="6">
        <v>772</v>
      </c>
      <c r="B774" s="6" t="str">
        <f>"2571202008201144341002"</f>
        <v>2571202008201144341002</v>
      </c>
      <c r="C774" s="6" t="str">
        <f>"劳海健 "</f>
        <v>劳海健 </v>
      </c>
    </row>
    <row r="775" spans="1:3" ht="36" customHeight="1">
      <c r="A775" s="6">
        <v>773</v>
      </c>
      <c r="B775" s="6" t="str">
        <f>"2571202008201208021003"</f>
        <v>2571202008201208021003</v>
      </c>
      <c r="C775" s="6" t="str">
        <f>"严树壮"</f>
        <v>严树壮</v>
      </c>
    </row>
    <row r="776" spans="1:3" ht="36" customHeight="1">
      <c r="A776" s="6">
        <v>774</v>
      </c>
      <c r="B776" s="6" t="str">
        <f>"2571202008201255471004"</f>
        <v>2571202008201255471004</v>
      </c>
      <c r="C776" s="6" t="str">
        <f>"陈晓黎"</f>
        <v>陈晓黎</v>
      </c>
    </row>
    <row r="777" spans="1:3" ht="36" customHeight="1">
      <c r="A777" s="6">
        <v>775</v>
      </c>
      <c r="B777" s="6" t="str">
        <f>"2571202008201306091005"</f>
        <v>2571202008201306091005</v>
      </c>
      <c r="C777" s="6" t="str">
        <f>"吴淑颖"</f>
        <v>吴淑颖</v>
      </c>
    </row>
    <row r="778" spans="1:3" ht="36" customHeight="1">
      <c r="A778" s="6">
        <v>776</v>
      </c>
      <c r="B778" s="6" t="str">
        <f>"2571202008201324461007"</f>
        <v>2571202008201324461007</v>
      </c>
      <c r="C778" s="6" t="str">
        <f>"吴维旺"</f>
        <v>吴维旺</v>
      </c>
    </row>
    <row r="779" spans="1:3" ht="36" customHeight="1">
      <c r="A779" s="6">
        <v>777</v>
      </c>
      <c r="B779" s="6" t="str">
        <f>"2571202008201342411008"</f>
        <v>2571202008201342411008</v>
      </c>
      <c r="C779" s="6" t="str">
        <f>"张红珍"</f>
        <v>张红珍</v>
      </c>
    </row>
    <row r="780" spans="1:3" ht="36" customHeight="1">
      <c r="A780" s="6">
        <v>778</v>
      </c>
      <c r="B780" s="6" t="str">
        <f>"2571202008201404271009"</f>
        <v>2571202008201404271009</v>
      </c>
      <c r="C780" s="6" t="str">
        <f>"吴丽恒"</f>
        <v>吴丽恒</v>
      </c>
    </row>
    <row r="781" spans="1:3" ht="36" customHeight="1">
      <c r="A781" s="6">
        <v>779</v>
      </c>
      <c r="B781" s="6" t="str">
        <f>"2571202008201421001011"</f>
        <v>2571202008201421001011</v>
      </c>
      <c r="C781" s="6" t="str">
        <f>"林俊成"</f>
        <v>林俊成</v>
      </c>
    </row>
    <row r="782" spans="1:3" ht="36" customHeight="1">
      <c r="A782" s="6">
        <v>780</v>
      </c>
      <c r="B782" s="6" t="str">
        <f>"2571202008201453401012"</f>
        <v>2571202008201453401012</v>
      </c>
      <c r="C782" s="6" t="str">
        <f>"李乃杰"</f>
        <v>李乃杰</v>
      </c>
    </row>
    <row r="783" spans="1:3" ht="36" customHeight="1">
      <c r="A783" s="6">
        <v>781</v>
      </c>
      <c r="B783" s="6" t="str">
        <f>"2571202008201515241013"</f>
        <v>2571202008201515241013</v>
      </c>
      <c r="C783" s="6" t="str">
        <f>"周雨"</f>
        <v>周雨</v>
      </c>
    </row>
    <row r="784" spans="1:3" ht="36" customHeight="1">
      <c r="A784" s="6">
        <v>782</v>
      </c>
      <c r="B784" s="6" t="str">
        <f>"2571202008201531551014"</f>
        <v>2571202008201531551014</v>
      </c>
      <c r="C784" s="6" t="str">
        <f>"曾纪凯"</f>
        <v>曾纪凯</v>
      </c>
    </row>
    <row r="785" spans="1:3" ht="36" customHeight="1">
      <c r="A785" s="6">
        <v>783</v>
      </c>
      <c r="B785" s="6" t="str">
        <f>"2571202008201534471015"</f>
        <v>2571202008201534471015</v>
      </c>
      <c r="C785" s="6" t="str">
        <f>"朱少华"</f>
        <v>朱少华</v>
      </c>
    </row>
    <row r="786" spans="1:3" ht="36" customHeight="1">
      <c r="A786" s="6">
        <v>784</v>
      </c>
      <c r="B786" s="6" t="str">
        <f>"2571202008201536381016"</f>
        <v>2571202008201536381016</v>
      </c>
      <c r="C786" s="6" t="str">
        <f>"常滨"</f>
        <v>常滨</v>
      </c>
    </row>
    <row r="787" spans="1:3" ht="36" customHeight="1">
      <c r="A787" s="6">
        <v>785</v>
      </c>
      <c r="B787" s="6" t="str">
        <f>"2571202008201547171017"</f>
        <v>2571202008201547171017</v>
      </c>
      <c r="C787" s="6" t="str">
        <f>"范仲卿"</f>
        <v>范仲卿</v>
      </c>
    </row>
    <row r="788" spans="1:3" ht="36" customHeight="1">
      <c r="A788" s="6">
        <v>786</v>
      </c>
      <c r="B788" s="6" t="str">
        <f>"2571202008201556531019"</f>
        <v>2571202008201556531019</v>
      </c>
      <c r="C788" s="6" t="str">
        <f>"包兴义"</f>
        <v>包兴义</v>
      </c>
    </row>
    <row r="789" spans="1:3" ht="36" customHeight="1">
      <c r="A789" s="6">
        <v>787</v>
      </c>
      <c r="B789" s="6" t="str">
        <f>"2571202008201606151020"</f>
        <v>2571202008201606151020</v>
      </c>
      <c r="C789" s="6" t="str">
        <f>"王燕"</f>
        <v>王燕</v>
      </c>
    </row>
    <row r="790" spans="1:3" ht="36" customHeight="1">
      <c r="A790" s="6">
        <v>788</v>
      </c>
      <c r="B790" s="6" t="str">
        <f>"2571202008201614431021"</f>
        <v>2571202008201614431021</v>
      </c>
      <c r="C790" s="6" t="str">
        <f>"王海莉"</f>
        <v>王海莉</v>
      </c>
    </row>
    <row r="791" spans="1:3" ht="36" customHeight="1">
      <c r="A791" s="6">
        <v>789</v>
      </c>
      <c r="B791" s="6" t="str">
        <f>"2571202008201615201022"</f>
        <v>2571202008201615201022</v>
      </c>
      <c r="C791" s="6" t="str">
        <f>"邓培勇"</f>
        <v>邓培勇</v>
      </c>
    </row>
    <row r="792" spans="1:3" ht="36" customHeight="1">
      <c r="A792" s="6">
        <v>790</v>
      </c>
      <c r="B792" s="6" t="str">
        <f>"2571202008201640191024"</f>
        <v>2571202008201640191024</v>
      </c>
      <c r="C792" s="6" t="str">
        <f>"邢增完"</f>
        <v>邢增完</v>
      </c>
    </row>
    <row r="793" spans="1:3" ht="36" customHeight="1">
      <c r="A793" s="6">
        <v>791</v>
      </c>
      <c r="B793" s="6" t="str">
        <f>"2571202008201737581027"</f>
        <v>2571202008201737581027</v>
      </c>
      <c r="C793" s="6" t="str">
        <f>"陈泽仕"</f>
        <v>陈泽仕</v>
      </c>
    </row>
    <row r="794" spans="1:3" ht="36" customHeight="1">
      <c r="A794" s="6">
        <v>792</v>
      </c>
      <c r="B794" s="6" t="str">
        <f>"2571202008201819491028"</f>
        <v>2571202008201819491028</v>
      </c>
      <c r="C794" s="6" t="str">
        <f>"黄贤德"</f>
        <v>黄贤德</v>
      </c>
    </row>
    <row r="795" spans="1:3" ht="36" customHeight="1">
      <c r="A795" s="6">
        <v>793</v>
      </c>
      <c r="B795" s="6" t="str">
        <f>"2571202008201820001029"</f>
        <v>2571202008201820001029</v>
      </c>
      <c r="C795" s="6" t="str">
        <f>"张磊"</f>
        <v>张磊</v>
      </c>
    </row>
    <row r="796" spans="1:3" ht="36" customHeight="1">
      <c r="A796" s="6">
        <v>794</v>
      </c>
      <c r="B796" s="6" t="str">
        <f>"2571202008201820381030"</f>
        <v>2571202008201820381030</v>
      </c>
      <c r="C796" s="6" t="str">
        <f>"何烨"</f>
        <v>何烨</v>
      </c>
    </row>
    <row r="797" spans="1:3" ht="36" customHeight="1">
      <c r="A797" s="6">
        <v>795</v>
      </c>
      <c r="B797" s="6" t="str">
        <f>"2571202008201832141031"</f>
        <v>2571202008201832141031</v>
      </c>
      <c r="C797" s="6" t="str">
        <f>"郑咏欢"</f>
        <v>郑咏欢</v>
      </c>
    </row>
    <row r="798" spans="1:3" ht="36" customHeight="1">
      <c r="A798" s="6">
        <v>796</v>
      </c>
      <c r="B798" s="6" t="str">
        <f>"2571202008201843461032"</f>
        <v>2571202008201843461032</v>
      </c>
      <c r="C798" s="6" t="str">
        <f>"李偲"</f>
        <v>李偲</v>
      </c>
    </row>
    <row r="799" spans="1:3" ht="36" customHeight="1">
      <c r="A799" s="6">
        <v>797</v>
      </c>
      <c r="B799" s="6" t="str">
        <f>"2571202008201851191033"</f>
        <v>2571202008201851191033</v>
      </c>
      <c r="C799" s="6" t="str">
        <f>"严香芬"</f>
        <v>严香芬</v>
      </c>
    </row>
    <row r="800" spans="1:3" ht="36" customHeight="1">
      <c r="A800" s="6">
        <v>798</v>
      </c>
      <c r="B800" s="6" t="str">
        <f>"2571202008201851421034"</f>
        <v>2571202008201851421034</v>
      </c>
      <c r="C800" s="6" t="str">
        <f>"陈益宽"</f>
        <v>陈益宽</v>
      </c>
    </row>
    <row r="801" spans="1:3" ht="36" customHeight="1">
      <c r="A801" s="6">
        <v>799</v>
      </c>
      <c r="B801" s="6" t="str">
        <f>"2571202008201852041035"</f>
        <v>2571202008201852041035</v>
      </c>
      <c r="C801" s="6" t="str">
        <f>"何声辉"</f>
        <v>何声辉</v>
      </c>
    </row>
    <row r="802" spans="1:3" ht="36" customHeight="1">
      <c r="A802" s="6">
        <v>800</v>
      </c>
      <c r="B802" s="6" t="str">
        <f>"2571202008201913431037"</f>
        <v>2571202008201913431037</v>
      </c>
      <c r="C802" s="6" t="str">
        <f>"莫振国"</f>
        <v>莫振国</v>
      </c>
    </row>
    <row r="803" spans="1:3" ht="36" customHeight="1">
      <c r="A803" s="6">
        <v>801</v>
      </c>
      <c r="B803" s="6" t="str">
        <f>"2571202008201952281040"</f>
        <v>2571202008201952281040</v>
      </c>
      <c r="C803" s="6" t="str">
        <f>"吴晓婕"</f>
        <v>吴晓婕</v>
      </c>
    </row>
    <row r="804" spans="1:3" ht="36" customHeight="1">
      <c r="A804" s="6">
        <v>802</v>
      </c>
      <c r="B804" s="6" t="str">
        <f>"2571202008202012001041"</f>
        <v>2571202008202012001041</v>
      </c>
      <c r="C804" s="6" t="str">
        <f>"陈洁"</f>
        <v>陈洁</v>
      </c>
    </row>
    <row r="805" spans="1:3" ht="36" customHeight="1">
      <c r="A805" s="6">
        <v>803</v>
      </c>
      <c r="B805" s="6" t="str">
        <f>"2571202008202014021042"</f>
        <v>2571202008202014021042</v>
      </c>
      <c r="C805" s="6" t="str">
        <f>"吴晓慧"</f>
        <v>吴晓慧</v>
      </c>
    </row>
    <row r="806" spans="1:3" ht="36" customHeight="1">
      <c r="A806" s="6">
        <v>804</v>
      </c>
      <c r="B806" s="6" t="str">
        <f>"2571202008202035201043"</f>
        <v>2571202008202035201043</v>
      </c>
      <c r="C806" s="6" t="str">
        <f>"王海云"</f>
        <v>王海云</v>
      </c>
    </row>
    <row r="807" spans="1:3" ht="36" customHeight="1">
      <c r="A807" s="6">
        <v>805</v>
      </c>
      <c r="B807" s="6" t="str">
        <f>"2571202008202043121044"</f>
        <v>2571202008202043121044</v>
      </c>
      <c r="C807" s="6" t="str">
        <f>"林娜"</f>
        <v>林娜</v>
      </c>
    </row>
    <row r="808" spans="1:3" ht="36" customHeight="1">
      <c r="A808" s="6">
        <v>806</v>
      </c>
      <c r="B808" s="6" t="str">
        <f>"2571202008202044581045"</f>
        <v>2571202008202044581045</v>
      </c>
      <c r="C808" s="6" t="str">
        <f>"黄塘堡"</f>
        <v>黄塘堡</v>
      </c>
    </row>
    <row r="809" spans="1:3" ht="36" customHeight="1">
      <c r="A809" s="6">
        <v>807</v>
      </c>
      <c r="B809" s="6" t="str">
        <f>"2571202008202045531047"</f>
        <v>2571202008202045531047</v>
      </c>
      <c r="C809" s="6" t="str">
        <f>"黄碧环"</f>
        <v>黄碧环</v>
      </c>
    </row>
    <row r="810" spans="1:3" ht="36" customHeight="1">
      <c r="A810" s="6">
        <v>808</v>
      </c>
      <c r="B810" s="6" t="str">
        <f>"2571202008202055051048"</f>
        <v>2571202008202055051048</v>
      </c>
      <c r="C810" s="6" t="str">
        <f>"黄贤武"</f>
        <v>黄贤武</v>
      </c>
    </row>
    <row r="811" spans="1:3" ht="36" customHeight="1">
      <c r="A811" s="6">
        <v>809</v>
      </c>
      <c r="B811" s="6" t="str">
        <f>"2571202008202059591049"</f>
        <v>2571202008202059591049</v>
      </c>
      <c r="C811" s="6" t="str">
        <f>"陈瑜"</f>
        <v>陈瑜</v>
      </c>
    </row>
    <row r="812" spans="1:3" ht="36" customHeight="1">
      <c r="A812" s="6">
        <v>810</v>
      </c>
      <c r="B812" s="6" t="str">
        <f>"2571202008202102591050"</f>
        <v>2571202008202102591050</v>
      </c>
      <c r="C812" s="6" t="str">
        <f>"麦银慧"</f>
        <v>麦银慧</v>
      </c>
    </row>
    <row r="813" spans="1:3" ht="36" customHeight="1">
      <c r="A813" s="6">
        <v>811</v>
      </c>
      <c r="B813" s="6" t="str">
        <f>"2571202008202119471052"</f>
        <v>2571202008202119471052</v>
      </c>
      <c r="C813" s="6" t="str">
        <f>"张国城"</f>
        <v>张国城</v>
      </c>
    </row>
    <row r="814" spans="1:3" ht="36" customHeight="1">
      <c r="A814" s="6">
        <v>812</v>
      </c>
      <c r="B814" s="6" t="str">
        <f>"2571202008202128131053"</f>
        <v>2571202008202128131053</v>
      </c>
      <c r="C814" s="6" t="str">
        <f>"李华祥"</f>
        <v>李华祥</v>
      </c>
    </row>
    <row r="815" spans="1:3" ht="36" customHeight="1">
      <c r="A815" s="6">
        <v>813</v>
      </c>
      <c r="B815" s="6" t="str">
        <f>"2571202008202135561055"</f>
        <v>2571202008202135561055</v>
      </c>
      <c r="C815" s="6" t="str">
        <f>"麦桂花"</f>
        <v>麦桂花</v>
      </c>
    </row>
    <row r="816" spans="1:3" ht="36" customHeight="1">
      <c r="A816" s="6">
        <v>814</v>
      </c>
      <c r="B816" s="6" t="str">
        <f>"2571202008202155471056"</f>
        <v>2571202008202155471056</v>
      </c>
      <c r="C816" s="6" t="str">
        <f>"蓝英霞"</f>
        <v>蓝英霞</v>
      </c>
    </row>
    <row r="817" spans="1:3" ht="36" customHeight="1">
      <c r="A817" s="6">
        <v>815</v>
      </c>
      <c r="B817" s="6" t="str">
        <f>"2571202008202235001057"</f>
        <v>2571202008202235001057</v>
      </c>
      <c r="C817" s="6" t="str">
        <f>"陆惠珍"</f>
        <v>陆惠珍</v>
      </c>
    </row>
    <row r="818" spans="1:3" ht="36" customHeight="1">
      <c r="A818" s="6">
        <v>816</v>
      </c>
      <c r="B818" s="6" t="str">
        <f>"2571202008202249211058"</f>
        <v>2571202008202249211058</v>
      </c>
      <c r="C818" s="6" t="str">
        <f>"甘小润"</f>
        <v>甘小润</v>
      </c>
    </row>
    <row r="819" spans="1:3" ht="36" customHeight="1">
      <c r="A819" s="6">
        <v>817</v>
      </c>
      <c r="B819" s="6" t="str">
        <f>"2571202008202301021059"</f>
        <v>2571202008202301021059</v>
      </c>
      <c r="C819" s="6" t="str">
        <f>"胡娇龙"</f>
        <v>胡娇龙</v>
      </c>
    </row>
    <row r="820" spans="1:3" ht="36" customHeight="1">
      <c r="A820" s="6">
        <v>818</v>
      </c>
      <c r="B820" s="6" t="str">
        <f>"2571202008202305341060"</f>
        <v>2571202008202305341060</v>
      </c>
      <c r="C820" s="6" t="str">
        <f>"李国梧"</f>
        <v>李国梧</v>
      </c>
    </row>
    <row r="821" spans="1:3" ht="36" customHeight="1">
      <c r="A821" s="6">
        <v>819</v>
      </c>
      <c r="B821" s="6" t="str">
        <f>"2571202008202306171061"</f>
        <v>2571202008202306171061</v>
      </c>
      <c r="C821" s="6" t="str">
        <f>"黎小妹"</f>
        <v>黎小妹</v>
      </c>
    </row>
    <row r="822" spans="1:3" ht="36" customHeight="1">
      <c r="A822" s="6">
        <v>820</v>
      </c>
      <c r="B822" s="6" t="str">
        <f>"2571202008202318481062"</f>
        <v>2571202008202318481062</v>
      </c>
      <c r="C822" s="6" t="str">
        <f>"王蓝笛"</f>
        <v>王蓝笛</v>
      </c>
    </row>
    <row r="823" spans="1:3" ht="36" customHeight="1">
      <c r="A823" s="6">
        <v>821</v>
      </c>
      <c r="B823" s="6" t="str">
        <f>"2571202008202322051063"</f>
        <v>2571202008202322051063</v>
      </c>
      <c r="C823" s="6" t="str">
        <f>"林友广"</f>
        <v>林友广</v>
      </c>
    </row>
    <row r="824" spans="1:3" ht="36" customHeight="1">
      <c r="A824" s="6">
        <v>822</v>
      </c>
      <c r="B824" s="6" t="str">
        <f>"2571202008202337181065"</f>
        <v>2571202008202337181065</v>
      </c>
      <c r="C824" s="6" t="str">
        <f>"陈王瑶"</f>
        <v>陈王瑶</v>
      </c>
    </row>
    <row r="825" spans="1:3" ht="36" customHeight="1">
      <c r="A825" s="6">
        <v>823</v>
      </c>
      <c r="B825" s="6" t="str">
        <f>"2571202008202337451066"</f>
        <v>2571202008202337451066</v>
      </c>
      <c r="C825" s="6" t="str">
        <f>"林书宇"</f>
        <v>林书宇</v>
      </c>
    </row>
    <row r="826" spans="1:3" ht="36" customHeight="1">
      <c r="A826" s="6">
        <v>824</v>
      </c>
      <c r="B826" s="6" t="str">
        <f>"2571202008202346551067"</f>
        <v>2571202008202346551067</v>
      </c>
      <c r="C826" s="6" t="str">
        <f>"梁叶"</f>
        <v>梁叶</v>
      </c>
    </row>
    <row r="827" spans="1:3" ht="36" customHeight="1">
      <c r="A827" s="6">
        <v>825</v>
      </c>
      <c r="B827" s="6" t="str">
        <f>"2571202008202356331069"</f>
        <v>2571202008202356331069</v>
      </c>
      <c r="C827" s="6" t="str">
        <f>"王珏"</f>
        <v>王珏</v>
      </c>
    </row>
    <row r="828" spans="1:3" ht="36" customHeight="1">
      <c r="A828" s="6">
        <v>826</v>
      </c>
      <c r="B828" s="6" t="str">
        <f>"2571202008210008201071"</f>
        <v>2571202008210008201071</v>
      </c>
      <c r="C828" s="6" t="str">
        <f>"冯在良"</f>
        <v>冯在良</v>
      </c>
    </row>
    <row r="829" spans="1:3" ht="36" customHeight="1">
      <c r="A829" s="6">
        <v>827</v>
      </c>
      <c r="B829" s="6" t="str">
        <f>"2571202008210013121072"</f>
        <v>2571202008210013121072</v>
      </c>
      <c r="C829" s="6" t="str">
        <f>"谢杏桑"</f>
        <v>谢杏桑</v>
      </c>
    </row>
    <row r="830" spans="1:3" ht="36" customHeight="1">
      <c r="A830" s="6">
        <v>828</v>
      </c>
      <c r="B830" s="6" t="str">
        <f>"2571202008210025341073"</f>
        <v>2571202008210025341073</v>
      </c>
      <c r="C830" s="6" t="str">
        <f>"莫丽莎"</f>
        <v>莫丽莎</v>
      </c>
    </row>
    <row r="831" spans="1:3" ht="36" customHeight="1">
      <c r="A831" s="6">
        <v>829</v>
      </c>
      <c r="B831" s="6" t="str">
        <f>"2571202008210132561074"</f>
        <v>2571202008210132561074</v>
      </c>
      <c r="C831" s="6" t="str">
        <f>"陈帅"</f>
        <v>陈帅</v>
      </c>
    </row>
    <row r="832" spans="1:3" ht="36" customHeight="1">
      <c r="A832" s="6">
        <v>830</v>
      </c>
      <c r="B832" s="6" t="str">
        <f>"2571202008210212531075"</f>
        <v>2571202008210212531075</v>
      </c>
      <c r="C832" s="6" t="str">
        <f>"陈艳婷"</f>
        <v>陈艳婷</v>
      </c>
    </row>
    <row r="833" spans="1:3" ht="36" customHeight="1">
      <c r="A833" s="6">
        <v>831</v>
      </c>
      <c r="B833" s="6" t="str">
        <f>"2571202008210229261076"</f>
        <v>2571202008210229261076</v>
      </c>
      <c r="C833" s="6" t="str">
        <f>"王炳花"</f>
        <v>王炳花</v>
      </c>
    </row>
    <row r="834" spans="1:3" ht="36" customHeight="1">
      <c r="A834" s="6">
        <v>832</v>
      </c>
      <c r="B834" s="6" t="str">
        <f>"2571202008210609371078"</f>
        <v>2571202008210609371078</v>
      </c>
      <c r="C834" s="6" t="str">
        <f>"林卓凤"</f>
        <v>林卓凤</v>
      </c>
    </row>
    <row r="835" spans="1:3" ht="36" customHeight="1">
      <c r="A835" s="6">
        <v>833</v>
      </c>
      <c r="B835" s="6" t="str">
        <f>"2571202008210649061079"</f>
        <v>2571202008210649061079</v>
      </c>
      <c r="C835" s="6" t="str">
        <f>"王发俊"</f>
        <v>王发俊</v>
      </c>
    </row>
    <row r="836" spans="1:3" ht="36" customHeight="1">
      <c r="A836" s="6">
        <v>834</v>
      </c>
      <c r="B836" s="6" t="str">
        <f>"2571202008210808311080"</f>
        <v>2571202008210808311080</v>
      </c>
      <c r="C836" s="6" t="str">
        <f>"骆美明"</f>
        <v>骆美明</v>
      </c>
    </row>
    <row r="837" spans="1:3" ht="36" customHeight="1">
      <c r="A837" s="6">
        <v>835</v>
      </c>
      <c r="B837" s="6" t="str">
        <f>"2571202008210809511081"</f>
        <v>2571202008210809511081</v>
      </c>
      <c r="C837" s="6" t="str">
        <f>"符爱兰"</f>
        <v>符爱兰</v>
      </c>
    </row>
    <row r="838" spans="1:3" ht="36" customHeight="1">
      <c r="A838" s="6">
        <v>836</v>
      </c>
      <c r="B838" s="6" t="str">
        <f>"2571202008210822591083"</f>
        <v>2571202008210822591083</v>
      </c>
      <c r="C838" s="6" t="str">
        <f>"马世贤"</f>
        <v>马世贤</v>
      </c>
    </row>
    <row r="839" spans="1:3" ht="36" customHeight="1">
      <c r="A839" s="6">
        <v>837</v>
      </c>
      <c r="B839" s="6" t="str">
        <f>"2571202008210827011084"</f>
        <v>2571202008210827011084</v>
      </c>
      <c r="C839" s="6" t="str">
        <f>"陈莉"</f>
        <v>陈莉</v>
      </c>
    </row>
    <row r="840" spans="1:3" ht="36" customHeight="1">
      <c r="A840" s="6">
        <v>838</v>
      </c>
      <c r="B840" s="6" t="str">
        <f>"2571202008210841351085"</f>
        <v>2571202008210841351085</v>
      </c>
      <c r="C840" s="6" t="str">
        <f>"蒙德铭"</f>
        <v>蒙德铭</v>
      </c>
    </row>
    <row r="841" spans="1:3" ht="36" customHeight="1">
      <c r="A841" s="6">
        <v>839</v>
      </c>
      <c r="B841" s="6" t="str">
        <f>"2571202008210842051086"</f>
        <v>2571202008210842051086</v>
      </c>
      <c r="C841" s="6" t="str">
        <f>"符良开"</f>
        <v>符良开</v>
      </c>
    </row>
    <row r="842" spans="1:3" ht="36" customHeight="1">
      <c r="A842" s="6">
        <v>840</v>
      </c>
      <c r="B842" s="6" t="str">
        <f>"2571202008210842091087"</f>
        <v>2571202008210842091087</v>
      </c>
      <c r="C842" s="6" t="str">
        <f>"陈积珠"</f>
        <v>陈积珠</v>
      </c>
    </row>
    <row r="843" spans="1:3" ht="36" customHeight="1">
      <c r="A843" s="6">
        <v>841</v>
      </c>
      <c r="B843" s="6" t="str">
        <f>"2571202008210900131088"</f>
        <v>2571202008210900131088</v>
      </c>
      <c r="C843" s="6" t="str">
        <f>"黄祉丹"</f>
        <v>黄祉丹</v>
      </c>
    </row>
    <row r="844" spans="1:3" ht="36" customHeight="1">
      <c r="A844" s="6">
        <v>842</v>
      </c>
      <c r="B844" s="6" t="str">
        <f>"2571202008210900211089"</f>
        <v>2571202008210900211089</v>
      </c>
      <c r="C844" s="6" t="str">
        <f>"吴青"</f>
        <v>吴青</v>
      </c>
    </row>
    <row r="845" spans="1:3" ht="36" customHeight="1">
      <c r="A845" s="6">
        <v>843</v>
      </c>
      <c r="B845" s="6" t="str">
        <f>"2571202008210912071090"</f>
        <v>2571202008210912071090</v>
      </c>
      <c r="C845" s="6" t="str">
        <f>"陈颖"</f>
        <v>陈颖</v>
      </c>
    </row>
    <row r="846" spans="1:3" ht="36" customHeight="1">
      <c r="A846" s="6">
        <v>844</v>
      </c>
      <c r="B846" s="6" t="str">
        <f>"2571202008210913051091"</f>
        <v>2571202008210913051091</v>
      </c>
      <c r="C846" s="6" t="str">
        <f>"朱应邦"</f>
        <v>朱应邦</v>
      </c>
    </row>
    <row r="847" spans="1:3" ht="36" customHeight="1">
      <c r="A847" s="6">
        <v>845</v>
      </c>
      <c r="B847" s="6" t="str">
        <f>"2571202008210914481092"</f>
        <v>2571202008210914481092</v>
      </c>
      <c r="C847" s="6" t="str">
        <f>"符慧接"</f>
        <v>符慧接</v>
      </c>
    </row>
    <row r="848" spans="1:3" ht="36" customHeight="1">
      <c r="A848" s="6">
        <v>846</v>
      </c>
      <c r="B848" s="6" t="str">
        <f>"2571202008210916281093"</f>
        <v>2571202008210916281093</v>
      </c>
      <c r="C848" s="6" t="str">
        <f>"王程"</f>
        <v>王程</v>
      </c>
    </row>
    <row r="849" spans="1:3" ht="36" customHeight="1">
      <c r="A849" s="6">
        <v>847</v>
      </c>
      <c r="B849" s="6" t="str">
        <f>"2571202008210918031095"</f>
        <v>2571202008210918031095</v>
      </c>
      <c r="C849" s="6" t="str">
        <f>"王国安"</f>
        <v>王国安</v>
      </c>
    </row>
    <row r="850" spans="1:3" ht="36" customHeight="1">
      <c r="A850" s="6">
        <v>848</v>
      </c>
      <c r="B850" s="6" t="str">
        <f>"2571202008210919451096"</f>
        <v>2571202008210919451096</v>
      </c>
      <c r="C850" s="6" t="str">
        <f>"何祖彬"</f>
        <v>何祖彬</v>
      </c>
    </row>
    <row r="851" spans="1:3" ht="36" customHeight="1">
      <c r="A851" s="6">
        <v>849</v>
      </c>
      <c r="B851" s="6" t="str">
        <f>"2571202008210935541098"</f>
        <v>2571202008210935541098</v>
      </c>
      <c r="C851" s="6" t="str">
        <f>"陈颖"</f>
        <v>陈颖</v>
      </c>
    </row>
    <row r="852" spans="1:3" ht="36" customHeight="1">
      <c r="A852" s="6">
        <v>850</v>
      </c>
      <c r="B852" s="6" t="str">
        <f>"2571202008210943101100"</f>
        <v>2571202008210943101100</v>
      </c>
      <c r="C852" s="6" t="str">
        <f>"吴旖旎"</f>
        <v>吴旖旎</v>
      </c>
    </row>
    <row r="853" spans="1:3" ht="36" customHeight="1">
      <c r="A853" s="6">
        <v>851</v>
      </c>
      <c r="B853" s="6" t="str">
        <f>"2571202008211001311103"</f>
        <v>2571202008211001311103</v>
      </c>
      <c r="C853" s="6" t="str">
        <f>"杨洁"</f>
        <v>杨洁</v>
      </c>
    </row>
    <row r="854" spans="1:3" ht="36" customHeight="1">
      <c r="A854" s="6">
        <v>852</v>
      </c>
      <c r="B854" s="6" t="str">
        <f>"2571202008211001461104"</f>
        <v>2571202008211001461104</v>
      </c>
      <c r="C854" s="6" t="str">
        <f>"石绮绮"</f>
        <v>石绮绮</v>
      </c>
    </row>
    <row r="855" spans="1:3" ht="36" customHeight="1">
      <c r="A855" s="6">
        <v>853</v>
      </c>
      <c r="B855" s="6" t="str">
        <f>"2571202008211005081105"</f>
        <v>2571202008211005081105</v>
      </c>
      <c r="C855" s="6" t="str">
        <f>"谢一花"</f>
        <v>谢一花</v>
      </c>
    </row>
    <row r="856" spans="1:3" ht="36" customHeight="1">
      <c r="A856" s="6">
        <v>854</v>
      </c>
      <c r="B856" s="6" t="str">
        <f>"2571202008211008501106"</f>
        <v>2571202008211008501106</v>
      </c>
      <c r="C856" s="6" t="str">
        <f>"罗思然"</f>
        <v>罗思然</v>
      </c>
    </row>
    <row r="857" spans="1:3" ht="36" customHeight="1">
      <c r="A857" s="6">
        <v>855</v>
      </c>
      <c r="B857" s="6" t="str">
        <f>"2571202008211024271107"</f>
        <v>2571202008211024271107</v>
      </c>
      <c r="C857" s="6" t="str">
        <f>"梁正怡"</f>
        <v>梁正怡</v>
      </c>
    </row>
    <row r="858" spans="1:3" ht="36" customHeight="1">
      <c r="A858" s="6">
        <v>856</v>
      </c>
      <c r="B858" s="6" t="str">
        <f>"2571202008211031381108"</f>
        <v>2571202008211031381108</v>
      </c>
      <c r="C858" s="6" t="str">
        <f>"张嘉文"</f>
        <v>张嘉文</v>
      </c>
    </row>
    <row r="859" spans="1:3" ht="36" customHeight="1">
      <c r="A859" s="6">
        <v>857</v>
      </c>
      <c r="B859" s="6" t="str">
        <f>"2571202008211039101109"</f>
        <v>2571202008211039101109</v>
      </c>
      <c r="C859" s="6" t="str">
        <f>"岑秀慧"</f>
        <v>岑秀慧</v>
      </c>
    </row>
    <row r="860" spans="1:3" ht="36" customHeight="1">
      <c r="A860" s="6">
        <v>858</v>
      </c>
      <c r="B860" s="6" t="str">
        <f>"2571202008211039141110"</f>
        <v>2571202008211039141110</v>
      </c>
      <c r="C860" s="6" t="str">
        <f>"符水秀"</f>
        <v>符水秀</v>
      </c>
    </row>
    <row r="861" spans="1:3" ht="36" customHeight="1">
      <c r="A861" s="6">
        <v>859</v>
      </c>
      <c r="B861" s="6" t="str">
        <f>"2571202008211045021112"</f>
        <v>2571202008211045021112</v>
      </c>
      <c r="C861" s="6" t="str">
        <f>"吴玮玮"</f>
        <v>吴玮玮</v>
      </c>
    </row>
    <row r="862" spans="1:3" ht="36" customHeight="1">
      <c r="A862" s="6">
        <v>860</v>
      </c>
      <c r="B862" s="6" t="str">
        <f>"2571202008211055161113"</f>
        <v>2571202008211055161113</v>
      </c>
      <c r="C862" s="6" t="str">
        <f>"梁崇沧"</f>
        <v>梁崇沧</v>
      </c>
    </row>
    <row r="863" spans="1:3" ht="36" customHeight="1">
      <c r="A863" s="6">
        <v>861</v>
      </c>
      <c r="B863" s="6" t="str">
        <f>"2571202008211114241116"</f>
        <v>2571202008211114241116</v>
      </c>
      <c r="C863" s="6" t="str">
        <f>"邱智"</f>
        <v>邱智</v>
      </c>
    </row>
    <row r="864" spans="1:3" ht="36" customHeight="1">
      <c r="A864" s="6">
        <v>862</v>
      </c>
      <c r="B864" s="6" t="str">
        <f>"2571202008211121481119"</f>
        <v>2571202008211121481119</v>
      </c>
      <c r="C864" s="6" t="str">
        <f>"王巧霖"</f>
        <v>王巧霖</v>
      </c>
    </row>
    <row r="865" spans="1:3" ht="36" customHeight="1">
      <c r="A865" s="6">
        <v>863</v>
      </c>
      <c r="B865" s="6" t="str">
        <f>"2571202008211122351120"</f>
        <v>2571202008211122351120</v>
      </c>
      <c r="C865" s="6" t="str">
        <f>"程巧文"</f>
        <v>程巧文</v>
      </c>
    </row>
    <row r="866" spans="1:3" ht="36" customHeight="1">
      <c r="A866" s="6">
        <v>864</v>
      </c>
      <c r="B866" s="6" t="str">
        <f>"2571202008211124201121"</f>
        <v>2571202008211124201121</v>
      </c>
      <c r="C866" s="6" t="str">
        <f>"吴虹谕"</f>
        <v>吴虹谕</v>
      </c>
    </row>
    <row r="867" spans="1:3" ht="36" customHeight="1">
      <c r="A867" s="6">
        <v>865</v>
      </c>
      <c r="B867" s="6" t="str">
        <f>"2571202008211129121122"</f>
        <v>2571202008211129121122</v>
      </c>
      <c r="C867" s="6" t="str">
        <f>"黄强"</f>
        <v>黄强</v>
      </c>
    </row>
    <row r="868" spans="1:3" ht="36" customHeight="1">
      <c r="A868" s="6">
        <v>866</v>
      </c>
      <c r="B868" s="6" t="str">
        <f>"2571202008211201231124"</f>
        <v>2571202008211201231124</v>
      </c>
      <c r="C868" s="6" t="str">
        <f>"林文贤"</f>
        <v>林文贤</v>
      </c>
    </row>
    <row r="869" spans="1:3" ht="36" customHeight="1">
      <c r="A869" s="6">
        <v>867</v>
      </c>
      <c r="B869" s="6" t="str">
        <f>"2571202008211210031125"</f>
        <v>2571202008211210031125</v>
      </c>
      <c r="C869" s="6" t="str">
        <f>"钟少语"</f>
        <v>钟少语</v>
      </c>
    </row>
    <row r="870" spans="1:3" ht="36" customHeight="1">
      <c r="A870" s="6">
        <v>868</v>
      </c>
      <c r="B870" s="6" t="str">
        <f>"2571202008211212181126"</f>
        <v>2571202008211212181126</v>
      </c>
      <c r="C870" s="6" t="str">
        <f>"赵朝剑"</f>
        <v>赵朝剑</v>
      </c>
    </row>
    <row r="871" spans="1:3" ht="36" customHeight="1">
      <c r="A871" s="6">
        <v>869</v>
      </c>
      <c r="B871" s="6" t="str">
        <f>"2571202008211212441127"</f>
        <v>2571202008211212441127</v>
      </c>
      <c r="C871" s="6" t="str">
        <f>"王仕渊"</f>
        <v>王仕渊</v>
      </c>
    </row>
    <row r="872" spans="1:3" ht="36" customHeight="1">
      <c r="A872" s="6">
        <v>870</v>
      </c>
      <c r="B872" s="6" t="str">
        <f>"2571202008211221511129"</f>
        <v>2571202008211221511129</v>
      </c>
      <c r="C872" s="6" t="str">
        <f>"符应丹"</f>
        <v>符应丹</v>
      </c>
    </row>
    <row r="873" spans="1:3" ht="36" customHeight="1">
      <c r="A873" s="6">
        <v>871</v>
      </c>
      <c r="B873" s="6" t="str">
        <f>"2571202008211238451133"</f>
        <v>2571202008211238451133</v>
      </c>
      <c r="C873" s="6" t="str">
        <f>"何佳"</f>
        <v>何佳</v>
      </c>
    </row>
    <row r="874" spans="1:3" ht="36" customHeight="1">
      <c r="A874" s="6">
        <v>872</v>
      </c>
      <c r="B874" s="6" t="str">
        <f>"2571202008211241071134"</f>
        <v>2571202008211241071134</v>
      </c>
      <c r="C874" s="6" t="str">
        <f>"李振辉"</f>
        <v>李振辉</v>
      </c>
    </row>
    <row r="875" spans="1:3" ht="36" customHeight="1">
      <c r="A875" s="6">
        <v>873</v>
      </c>
      <c r="B875" s="6" t="str">
        <f>"2571202008211254171135"</f>
        <v>2571202008211254171135</v>
      </c>
      <c r="C875" s="6" t="str">
        <f>"林芳珍"</f>
        <v>林芳珍</v>
      </c>
    </row>
    <row r="876" spans="1:3" ht="36" customHeight="1">
      <c r="A876" s="6">
        <v>874</v>
      </c>
      <c r="B876" s="6" t="str">
        <f>"2571202008211329501138"</f>
        <v>2571202008211329501138</v>
      </c>
      <c r="C876" s="6" t="str">
        <f>"周海媛"</f>
        <v>周海媛</v>
      </c>
    </row>
    <row r="877" spans="1:3" ht="36" customHeight="1">
      <c r="A877" s="6">
        <v>875</v>
      </c>
      <c r="B877" s="6" t="str">
        <f>"2571202008211333401140"</f>
        <v>2571202008211333401140</v>
      </c>
      <c r="C877" s="6" t="str">
        <f>"陈莹"</f>
        <v>陈莹</v>
      </c>
    </row>
    <row r="878" spans="1:3" ht="36" customHeight="1">
      <c r="A878" s="6">
        <v>876</v>
      </c>
      <c r="B878" s="6" t="str">
        <f>"2571202008211338181141"</f>
        <v>2571202008211338181141</v>
      </c>
      <c r="C878" s="6" t="str">
        <f>"卓书贤"</f>
        <v>卓书贤</v>
      </c>
    </row>
    <row r="879" spans="1:3" ht="36" customHeight="1">
      <c r="A879" s="6">
        <v>877</v>
      </c>
      <c r="B879" s="6" t="str">
        <f>"2571202008211339131142"</f>
        <v>2571202008211339131142</v>
      </c>
      <c r="C879" s="6" t="str">
        <f>"李佳镁"</f>
        <v>李佳镁</v>
      </c>
    </row>
    <row r="880" spans="1:3" ht="36" customHeight="1">
      <c r="A880" s="6">
        <v>878</v>
      </c>
      <c r="B880" s="6" t="str">
        <f>"2571202008211402211143"</f>
        <v>2571202008211402211143</v>
      </c>
      <c r="C880" s="6" t="str">
        <f>"王海印"</f>
        <v>王海印</v>
      </c>
    </row>
    <row r="881" spans="1:3" ht="36" customHeight="1">
      <c r="A881" s="6">
        <v>879</v>
      </c>
      <c r="B881" s="6" t="str">
        <f>"2571202008211419451145"</f>
        <v>2571202008211419451145</v>
      </c>
      <c r="C881" s="6" t="str">
        <f>"黄凤"</f>
        <v>黄凤</v>
      </c>
    </row>
    <row r="882" spans="1:3" ht="36" customHeight="1">
      <c r="A882" s="6">
        <v>880</v>
      </c>
      <c r="B882" s="6" t="str">
        <f>"2571202008211420491146"</f>
        <v>2571202008211420491146</v>
      </c>
      <c r="C882" s="6" t="str">
        <f>"王秀爱"</f>
        <v>王秀爱</v>
      </c>
    </row>
    <row r="883" spans="1:3" ht="36" customHeight="1">
      <c r="A883" s="6">
        <v>881</v>
      </c>
      <c r="B883" s="6" t="str">
        <f>"2571202008211425031147"</f>
        <v>2571202008211425031147</v>
      </c>
      <c r="C883" s="6" t="str">
        <f>"刘慧敏"</f>
        <v>刘慧敏</v>
      </c>
    </row>
    <row r="884" spans="1:3" ht="36" customHeight="1">
      <c r="A884" s="6">
        <v>882</v>
      </c>
      <c r="B884" s="6" t="str">
        <f>"2571202008211528031153"</f>
        <v>2571202008211528031153</v>
      </c>
      <c r="C884" s="6" t="str">
        <f>"王祝花"</f>
        <v>王祝花</v>
      </c>
    </row>
    <row r="885" spans="1:3" ht="36" customHeight="1">
      <c r="A885" s="6">
        <v>883</v>
      </c>
      <c r="B885" s="6" t="str">
        <f>"2571202008211654241159"</f>
        <v>2571202008211654241159</v>
      </c>
      <c r="C885" s="6" t="str">
        <f>"王港"</f>
        <v>王港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Empress</cp:lastModifiedBy>
  <dcterms:created xsi:type="dcterms:W3CDTF">2020-08-26T06:55:10Z</dcterms:created>
  <dcterms:modified xsi:type="dcterms:W3CDTF">2020-08-29T16:15:54Z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2052-1.6.1.2429</vt:lpwstr>
  </property>
  <property fmtid="{D5CDD505-2E9C-101B-9397-08002B2CF9AE}" pid="3" name="퀀_generated_2.-2147483648">
    <vt:i4>2052</vt:i4>
  </property>
</Properties>
</file>