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840" activeTab="0"/>
  </bookViews>
  <sheets>
    <sheet name="第一批" sheetId="1" r:id="rId1"/>
    <sheet name="第二批" sheetId="2" r:id="rId2"/>
  </sheets>
  <definedNames>
    <definedName name="_xlnm._FilterDatabase" localSheetId="0" hidden="1">'第一批'!$A$3:$E$404</definedName>
    <definedName name="_xlnm._FilterDatabase" localSheetId="1" hidden="1">'第二批'!$A$3:$E$410</definedName>
  </definedNames>
  <calcPr calcId="144525"/>
</workbook>
</file>

<file path=xl/sharedStrings.xml><?xml version="1.0" encoding="utf-8"?>
<sst xmlns="http://schemas.openxmlformats.org/spreadsheetml/2006/main" count="892" uniqueCount="765">
  <si>
    <t>附件：</t>
  </si>
  <si>
    <t>三亚市海棠区2020年事业单位公开招聘工作人员通过资格初审人员进入笔试名单（全球招聘）</t>
  </si>
  <si>
    <t>序号</t>
  </si>
  <si>
    <t>姓名</t>
  </si>
  <si>
    <t>性别</t>
  </si>
  <si>
    <t>身份证号码</t>
  </si>
  <si>
    <t>备注</t>
  </si>
  <si>
    <t>431222******242520</t>
  </si>
  <si>
    <t>460200******263827</t>
  </si>
  <si>
    <t>460103******061233</t>
  </si>
  <si>
    <t>420104******12242X</t>
  </si>
  <si>
    <t>230303******225429</t>
  </si>
  <si>
    <t>230402******25022X</t>
  </si>
  <si>
    <t>460200******060025</t>
  </si>
  <si>
    <t>460006******027842</t>
  </si>
  <si>
    <t>152101******190322</t>
  </si>
  <si>
    <t>460200******08571X</t>
  </si>
  <si>
    <t>460200******265723</t>
  </si>
  <si>
    <t>460200******042507</t>
  </si>
  <si>
    <t>469007******155823</t>
  </si>
  <si>
    <t>460025******194525</t>
  </si>
  <si>
    <t>460003******032464</t>
  </si>
  <si>
    <t>460027******200408</t>
  </si>
  <si>
    <t>460034******162124</t>
  </si>
  <si>
    <t>460036******18622X</t>
  </si>
  <si>
    <t>460200******022712</t>
  </si>
  <si>
    <t>460200******190017</t>
  </si>
  <si>
    <t>230106******160827</t>
  </si>
  <si>
    <t>460033******094503</t>
  </si>
  <si>
    <t>460200******205338</t>
  </si>
  <si>
    <t>140109******170544</t>
  </si>
  <si>
    <t>362202******303547</t>
  </si>
  <si>
    <t>362421******087740</t>
  </si>
  <si>
    <t>460034******060039</t>
  </si>
  <si>
    <t>460025******142168</t>
  </si>
  <si>
    <t>460025******173356</t>
  </si>
  <si>
    <t>622821******012916</t>
  </si>
  <si>
    <t>460004******182423</t>
  </si>
  <si>
    <t>460200******04444X</t>
  </si>
  <si>
    <t>460200******175520</t>
  </si>
  <si>
    <t>460028******050060</t>
  </si>
  <si>
    <t>460006******010011</t>
  </si>
  <si>
    <t>460031******010013</t>
  </si>
  <si>
    <t>460036******157223</t>
  </si>
  <si>
    <t>460007******240411</t>
  </si>
  <si>
    <t>350784******222829</t>
  </si>
  <si>
    <t>460200******19027X</t>
  </si>
  <si>
    <t>460200******270075</t>
  </si>
  <si>
    <t>460033******133242</t>
  </si>
  <si>
    <t>460033******214482</t>
  </si>
  <si>
    <t>460025******122710</t>
  </si>
  <si>
    <t>460003******304642</t>
  </si>
  <si>
    <t>460200******070527</t>
  </si>
  <si>
    <t>460001******15072X</t>
  </si>
  <si>
    <t>211121******013635</t>
  </si>
  <si>
    <t>460033******104485</t>
  </si>
  <si>
    <t>460034******110453</t>
  </si>
  <si>
    <t>370181******261412</t>
  </si>
  <si>
    <t>350526******18751X</t>
  </si>
  <si>
    <t>460034******121231</t>
  </si>
  <si>
    <t>460103******163011</t>
  </si>
  <si>
    <t>460102******250027</t>
  </si>
  <si>
    <t>411303******106764</t>
  </si>
  <si>
    <t>460022******054311</t>
  </si>
  <si>
    <t>460200******145528</t>
  </si>
  <si>
    <t>460200******101421</t>
  </si>
  <si>
    <t>460200******035113</t>
  </si>
  <si>
    <t>469003******082722</t>
  </si>
  <si>
    <t>460200******274466</t>
  </si>
  <si>
    <t>370811******030818</t>
  </si>
  <si>
    <t>460200******251444</t>
  </si>
  <si>
    <t>460200******161209</t>
  </si>
  <si>
    <t>460031******010026</t>
  </si>
  <si>
    <t>430723******070049</t>
  </si>
  <si>
    <t>460007******254995</t>
  </si>
  <si>
    <t>522122******132418</t>
  </si>
  <si>
    <t>460003******084671</t>
  </si>
  <si>
    <t>460103******121523</t>
  </si>
  <si>
    <t>460103******160643</t>
  </si>
  <si>
    <t>460034******024128</t>
  </si>
  <si>
    <t>460032******10620X</t>
  </si>
  <si>
    <t>460033******083223</t>
  </si>
  <si>
    <t>460103******121828</t>
  </si>
  <si>
    <t>210411******094125</t>
  </si>
  <si>
    <t>460027******237048</t>
  </si>
  <si>
    <t>460003******124868</t>
  </si>
  <si>
    <t>130525******090093</t>
  </si>
  <si>
    <t>460200******045373</t>
  </si>
  <si>
    <t>152224******111515</t>
  </si>
  <si>
    <t>460200******020522</t>
  </si>
  <si>
    <t>430407******073027</t>
  </si>
  <si>
    <t>460200******211204</t>
  </si>
  <si>
    <t>460200******24078X</t>
  </si>
  <si>
    <t>460006******063119</t>
  </si>
  <si>
    <t>130434******09165X</t>
  </si>
  <si>
    <t>460200******080010</t>
  </si>
  <si>
    <t>132201******282863</t>
  </si>
  <si>
    <t>460033******203602</t>
  </si>
  <si>
    <t>460034******252446</t>
  </si>
  <si>
    <t>460104******070927</t>
  </si>
  <si>
    <t>522401******285547</t>
  </si>
  <si>
    <t>411328******050066</t>
  </si>
  <si>
    <t>460102******311246</t>
  </si>
  <si>
    <t>460026******071222</t>
  </si>
  <si>
    <t>460006******187514</t>
  </si>
  <si>
    <t>440781******114327</t>
  </si>
  <si>
    <t>460200******160046</t>
  </si>
  <si>
    <t>460007******016814</t>
  </si>
  <si>
    <t>510603******10665X</t>
  </si>
  <si>
    <t>460200******295556</t>
  </si>
  <si>
    <t>460200******130519</t>
  </si>
  <si>
    <t>460021******302127</t>
  </si>
  <si>
    <t>460103******031546</t>
  </si>
  <si>
    <t>469028******211264</t>
  </si>
  <si>
    <t>460200******025120</t>
  </si>
  <si>
    <t>460200******040012</t>
  </si>
  <si>
    <t>460200******111402</t>
  </si>
  <si>
    <t>460200******030546</t>
  </si>
  <si>
    <t>460022******016223</t>
  </si>
  <si>
    <t>460033******154529</t>
  </si>
  <si>
    <t>469007******145769</t>
  </si>
  <si>
    <t>460034******101526</t>
  </si>
  <si>
    <t>460200******044444</t>
  </si>
  <si>
    <t>460102******240917</t>
  </si>
  <si>
    <t>422826******282014</t>
  </si>
  <si>
    <t>230204******071955</t>
  </si>
  <si>
    <t>230122******120180</t>
  </si>
  <si>
    <t>460200******292911</t>
  </si>
  <si>
    <t>460200******022926</t>
  </si>
  <si>
    <t>460003******200024</t>
  </si>
  <si>
    <t>460004******110028</t>
  </si>
  <si>
    <t>460104******120928</t>
  </si>
  <si>
    <t>460200******150027</t>
  </si>
  <si>
    <t>460034******280024</t>
  </si>
  <si>
    <t>460006******110425</t>
  </si>
  <si>
    <t>460006******218110</t>
  </si>
  <si>
    <t>460200******122083</t>
  </si>
  <si>
    <t>460200******202510</t>
  </si>
  <si>
    <t>430602******244528</t>
  </si>
  <si>
    <t>460001******310727</t>
  </si>
  <si>
    <t>460033******184558</t>
  </si>
  <si>
    <t>460002******191522</t>
  </si>
  <si>
    <t>460200******13512X</t>
  </si>
  <si>
    <t>460033******234843</t>
  </si>
  <si>
    <t>460200******114445</t>
  </si>
  <si>
    <t>460007******048025</t>
  </si>
  <si>
    <t>460004******274020</t>
  </si>
  <si>
    <t>460033******203224</t>
  </si>
  <si>
    <t>460027******202960</t>
  </si>
  <si>
    <t>460003******15769X</t>
  </si>
  <si>
    <t>460033******123223</t>
  </si>
  <si>
    <t>130205******220036</t>
  </si>
  <si>
    <t>622301******224691</t>
  </si>
  <si>
    <t>460007******114666</t>
  </si>
  <si>
    <t>460200******152727</t>
  </si>
  <si>
    <t>510781******157100</t>
  </si>
  <si>
    <t>460035******080023</t>
  </si>
  <si>
    <t>460200******310558</t>
  </si>
  <si>
    <t>460033******174529</t>
  </si>
  <si>
    <t>231025******155710</t>
  </si>
  <si>
    <t>460300******040610</t>
  </si>
  <si>
    <t>460006******190618</t>
  </si>
  <si>
    <t>460200******16052X</t>
  </si>
  <si>
    <t>460004******300412</t>
  </si>
  <si>
    <t>460033******211786</t>
  </si>
  <si>
    <t>460035******200048</t>
  </si>
  <si>
    <t>460300******160631</t>
  </si>
  <si>
    <t>460200******010287</t>
  </si>
  <si>
    <t>460007******287234</t>
  </si>
  <si>
    <t>460200******132293</t>
  </si>
  <si>
    <t>460200******140047</t>
  </si>
  <si>
    <t>460200******025149</t>
  </si>
  <si>
    <t>360313******21002X</t>
  </si>
  <si>
    <t>460026******040026</t>
  </si>
  <si>
    <t>460300******160052</t>
  </si>
  <si>
    <t>460200******024708</t>
  </si>
  <si>
    <t>460026******115110</t>
  </si>
  <si>
    <t>460004******094625</t>
  </si>
  <si>
    <t>460003******182028</t>
  </si>
  <si>
    <t>460027******106625</t>
  </si>
  <si>
    <t>460028******010845</t>
  </si>
  <si>
    <t>460003******042827</t>
  </si>
  <si>
    <t>460200******18360X</t>
  </si>
  <si>
    <t>460200******115146</t>
  </si>
  <si>
    <t>152824******282323</t>
  </si>
  <si>
    <t>460031******116419</t>
  </si>
  <si>
    <t>460003******024235</t>
  </si>
  <si>
    <t>460102******141218</t>
  </si>
  <si>
    <t>460003******052489</t>
  </si>
  <si>
    <t>460022******053241</t>
  </si>
  <si>
    <t>220283******060137</t>
  </si>
  <si>
    <t>220204******091524</t>
  </si>
  <si>
    <t>460032******107745</t>
  </si>
  <si>
    <t>460004******120647</t>
  </si>
  <si>
    <t>460200******165125</t>
  </si>
  <si>
    <t>460003******053024</t>
  </si>
  <si>
    <t>654326******200026</t>
  </si>
  <si>
    <t>460034******161249</t>
  </si>
  <si>
    <t>460007******064968</t>
  </si>
  <si>
    <t>460006******071627</t>
  </si>
  <si>
    <t>460026******110025</t>
  </si>
  <si>
    <t>460003******053437</t>
  </si>
  <si>
    <t>460103******111523</t>
  </si>
  <si>
    <t>460004******244423</t>
  </si>
  <si>
    <t>460033******015080</t>
  </si>
  <si>
    <t>460026******240013</t>
  </si>
  <si>
    <t>460200******202564</t>
  </si>
  <si>
    <t>460200******060271</t>
  </si>
  <si>
    <t>460102******271219</t>
  </si>
  <si>
    <t>460200******075344</t>
  </si>
  <si>
    <t>460200******070775</t>
  </si>
  <si>
    <t>610124******113936</t>
  </si>
  <si>
    <t>460033******033589</t>
  </si>
  <si>
    <t>460103******161222</t>
  </si>
  <si>
    <t>460200******210281</t>
  </si>
  <si>
    <t>460035******101546</t>
  </si>
  <si>
    <t>460001******130720</t>
  </si>
  <si>
    <t>460006******203728</t>
  </si>
  <si>
    <t>460028******106822</t>
  </si>
  <si>
    <t>460006******297223</t>
  </si>
  <si>
    <t>460200******205125</t>
  </si>
  <si>
    <t>342901******193821</t>
  </si>
  <si>
    <t>460022******110527</t>
  </si>
  <si>
    <t>460034******251224</t>
  </si>
  <si>
    <t>460200******130026</t>
  </si>
  <si>
    <t>460004******195816</t>
  </si>
  <si>
    <t>460003******23328X</t>
  </si>
  <si>
    <t>460034******181817</t>
  </si>
  <si>
    <t>469003******152756</t>
  </si>
  <si>
    <t>460007******180444</t>
  </si>
  <si>
    <t>460033******200020</t>
  </si>
  <si>
    <t>460007******037642</t>
  </si>
  <si>
    <t>410422******129135</t>
  </si>
  <si>
    <t>530112******040521</t>
  </si>
  <si>
    <t>632124******040023</t>
  </si>
  <si>
    <t>460200******202506</t>
  </si>
  <si>
    <t>460200******253818</t>
  </si>
  <si>
    <t>140226******207080</t>
  </si>
  <si>
    <t>460034******290426</t>
  </si>
  <si>
    <t>230802******130326</t>
  </si>
  <si>
    <t>460033******080015</t>
  </si>
  <si>
    <t>460200******252720</t>
  </si>
  <si>
    <t>460007******270421</t>
  </si>
  <si>
    <t>460006******054064</t>
  </si>
  <si>
    <t>460003******275428</t>
  </si>
  <si>
    <t>460007******085019</t>
  </si>
  <si>
    <t>460200******055521</t>
  </si>
  <si>
    <t>230604******035424</t>
  </si>
  <si>
    <t>460200******260019</t>
  </si>
  <si>
    <t>370832******284918</t>
  </si>
  <si>
    <t>460022******073240</t>
  </si>
  <si>
    <t>230602******174019</t>
  </si>
  <si>
    <t>460006******240926</t>
  </si>
  <si>
    <t>460033******134532</t>
  </si>
  <si>
    <t>460006******108422</t>
  </si>
  <si>
    <t>460002******283616</t>
  </si>
  <si>
    <t>460007******287211</t>
  </si>
  <si>
    <t>460025******074245</t>
  </si>
  <si>
    <t>460002******302218</t>
  </si>
  <si>
    <t>陈舒琪</t>
  </si>
  <si>
    <t>女</t>
  </si>
  <si>
    <t>500223******011503</t>
  </si>
  <si>
    <t>李婷祥</t>
  </si>
  <si>
    <t>460030******305422</t>
  </si>
  <si>
    <t>李佳烨</t>
  </si>
  <si>
    <t>460107******270049</t>
  </si>
  <si>
    <t>张一民</t>
  </si>
  <si>
    <t>130406******090664</t>
  </si>
  <si>
    <t>郑维乙</t>
  </si>
  <si>
    <t>男</t>
  </si>
  <si>
    <t>460034******190434</t>
  </si>
  <si>
    <t>陈舒曼</t>
  </si>
  <si>
    <t>500223******01144X</t>
  </si>
  <si>
    <t>符史佩蓓</t>
  </si>
  <si>
    <t>460200******122708</t>
  </si>
  <si>
    <t>王子珏</t>
  </si>
  <si>
    <t>142332******070023</t>
  </si>
  <si>
    <t>潘国理</t>
  </si>
  <si>
    <t>460003******042859</t>
  </si>
  <si>
    <t>邢潇丹</t>
  </si>
  <si>
    <t>530302******11632X</t>
  </si>
  <si>
    <t>黄朝军</t>
  </si>
  <si>
    <t>460034******181219</t>
  </si>
  <si>
    <t>叶华龙</t>
  </si>
  <si>
    <t>412828******160452</t>
  </si>
  <si>
    <t>陶清清</t>
  </si>
  <si>
    <t>469007******243620</t>
  </si>
  <si>
    <t>史俊杰</t>
  </si>
  <si>
    <t>142731******253016</t>
  </si>
  <si>
    <t>骆月花</t>
  </si>
  <si>
    <t>460003******263047</t>
  </si>
  <si>
    <t>李娜</t>
  </si>
  <si>
    <t>469026******195221</t>
  </si>
  <si>
    <t>周浩</t>
  </si>
  <si>
    <t>460007******017234</t>
  </si>
  <si>
    <t>郎文君</t>
  </si>
  <si>
    <t>500101******139143</t>
  </si>
  <si>
    <t>陈秀蓓</t>
  </si>
  <si>
    <t>460200******192725</t>
  </si>
  <si>
    <t>陈雪音</t>
  </si>
  <si>
    <t>460033******103886</t>
  </si>
  <si>
    <t>迟平</t>
  </si>
  <si>
    <t>370613******290017</t>
  </si>
  <si>
    <t>黄冕</t>
  </si>
  <si>
    <t>530381******041951</t>
  </si>
  <si>
    <t>李秋平</t>
  </si>
  <si>
    <t>511381******10370X</t>
  </si>
  <si>
    <t>汪春蕊</t>
  </si>
  <si>
    <t>460034******224725</t>
  </si>
  <si>
    <t>王保</t>
  </si>
  <si>
    <t>460027******063753</t>
  </si>
  <si>
    <t>贺丹</t>
  </si>
  <si>
    <t>211481******070626</t>
  </si>
  <si>
    <t>潘荣</t>
  </si>
  <si>
    <t>460200******034228</t>
  </si>
  <si>
    <t>460022******080322</t>
  </si>
  <si>
    <t>460200******063400</t>
  </si>
  <si>
    <t>460007******072025</t>
  </si>
  <si>
    <t>460200******032305</t>
  </si>
  <si>
    <t>460033******275075</t>
  </si>
  <si>
    <t>460200******013141</t>
  </si>
  <si>
    <t>469003******085341</t>
  </si>
  <si>
    <t>140423******134424</t>
  </si>
  <si>
    <t>230107******011223</t>
  </si>
  <si>
    <t>460007******150012</t>
  </si>
  <si>
    <t>460200******015515</t>
  </si>
  <si>
    <t>460200******182721</t>
  </si>
  <si>
    <t>460003******162681</t>
  </si>
  <si>
    <t>460035******152522</t>
  </si>
  <si>
    <t>460200******271392</t>
  </si>
  <si>
    <t>460004******270017</t>
  </si>
  <si>
    <t>460001******111021</t>
  </si>
  <si>
    <t>350521******180016</t>
  </si>
  <si>
    <t>362528******145058</t>
  </si>
  <si>
    <t>230108******121216</t>
  </si>
  <si>
    <t>460002******216618</t>
  </si>
  <si>
    <t>220112******060421</t>
  </si>
  <si>
    <t>460200******012724</t>
  </si>
  <si>
    <t>460033******054477</t>
  </si>
  <si>
    <t>460200******15274X</t>
  </si>
  <si>
    <t>460200******161440</t>
  </si>
  <si>
    <t>362422******240012</t>
  </si>
  <si>
    <t>460007******280011</t>
  </si>
  <si>
    <t>460004******210624</t>
  </si>
  <si>
    <t>460004******290224</t>
  </si>
  <si>
    <t>460200******24252X</t>
  </si>
  <si>
    <t>460200******255362</t>
  </si>
  <si>
    <t>460200******220780</t>
  </si>
  <si>
    <t>152634******238452</t>
  </si>
  <si>
    <t>460033******074881</t>
  </si>
  <si>
    <t>460033******214772</t>
  </si>
  <si>
    <t>460200******184903</t>
  </si>
  <si>
    <t>420302******101240</t>
  </si>
  <si>
    <t>460003******10261X</t>
  </si>
  <si>
    <t>130223******080610</t>
  </si>
  <si>
    <t>441621******203029</t>
  </si>
  <si>
    <t>411402******150514</t>
  </si>
  <si>
    <t>460200******310025</t>
  </si>
  <si>
    <t>460006******082746</t>
  </si>
  <si>
    <t>460006******122728</t>
  </si>
  <si>
    <t>460200******212079</t>
  </si>
  <si>
    <t>460200******285125</t>
  </si>
  <si>
    <t>460006******284420</t>
  </si>
  <si>
    <t>460200******012775</t>
  </si>
  <si>
    <t>460200******260518</t>
  </si>
  <si>
    <t>460033******21321X</t>
  </si>
  <si>
    <t>460030******250043</t>
  </si>
  <si>
    <t>460007******210429</t>
  </si>
  <si>
    <t>460033******253246</t>
  </si>
  <si>
    <t>460103******070022</t>
  </si>
  <si>
    <t>460200******204443</t>
  </si>
  <si>
    <t>460028******087230</t>
  </si>
  <si>
    <t>350124******155568</t>
  </si>
  <si>
    <t>460200******094463</t>
  </si>
  <si>
    <t>460200******120584</t>
  </si>
  <si>
    <t>232103******090613</t>
  </si>
  <si>
    <t>460003******317616</t>
  </si>
  <si>
    <t>460003******217812</t>
  </si>
  <si>
    <t>460033******140020</t>
  </si>
  <si>
    <t>142201******189023</t>
  </si>
  <si>
    <t>522423******206027</t>
  </si>
  <si>
    <t>460031******186412</t>
  </si>
  <si>
    <t>460200******130284</t>
  </si>
  <si>
    <t>130683******057623</t>
  </si>
  <si>
    <t>460026******053917</t>
  </si>
  <si>
    <t>460033******103227</t>
  </si>
  <si>
    <t>460105******286816</t>
  </si>
  <si>
    <t>460007******224965</t>
  </si>
  <si>
    <t>232724******220021</t>
  </si>
  <si>
    <t>460200******271009</t>
  </si>
  <si>
    <t>460033******214771</t>
  </si>
  <si>
    <t>140621******020066</t>
  </si>
  <si>
    <t>460200******260290</t>
  </si>
  <si>
    <t>460200******032508</t>
  </si>
  <si>
    <t>460103******120626</t>
  </si>
  <si>
    <t>460002******304626</t>
  </si>
  <si>
    <t>460028******097223</t>
  </si>
  <si>
    <t>460200******203141</t>
  </si>
  <si>
    <t>230523******090415</t>
  </si>
  <si>
    <t>460200******262514</t>
  </si>
  <si>
    <t>460001******301722</t>
  </si>
  <si>
    <t>622424******181611</t>
  </si>
  <si>
    <t>230903******240321</t>
  </si>
  <si>
    <t>460200******151409</t>
  </si>
  <si>
    <t>460200******222735</t>
  </si>
  <si>
    <t>460033******284854</t>
  </si>
  <si>
    <t>371082******011032</t>
  </si>
  <si>
    <t>460006******21872X</t>
  </si>
  <si>
    <t>230125******266028</t>
  </si>
  <si>
    <t>460003******264247</t>
  </si>
  <si>
    <t>460035******01001X</t>
  </si>
  <si>
    <t>220402******010821</t>
  </si>
  <si>
    <t>460006******130414</t>
  </si>
  <si>
    <t>460033******170686</t>
  </si>
  <si>
    <t>460026******042423</t>
  </si>
  <si>
    <t>460007******083365</t>
  </si>
  <si>
    <t>460003******092025</t>
  </si>
  <si>
    <t>469027******29748X</t>
  </si>
  <si>
    <t>141122******300040</t>
  </si>
  <si>
    <t>460025******250020</t>
  </si>
  <si>
    <t>460007******080411</t>
  </si>
  <si>
    <t>460200******190982</t>
  </si>
  <si>
    <t>460028******236035</t>
  </si>
  <si>
    <t>460200******160017</t>
  </si>
  <si>
    <t>460028******083301</t>
  </si>
  <si>
    <t>445281******172789</t>
  </si>
  <si>
    <t>丁永宇</t>
  </si>
  <si>
    <t>460003******052815</t>
  </si>
  <si>
    <t>吴昱熹</t>
  </si>
  <si>
    <t>230903******270327</t>
  </si>
  <si>
    <t>何秋淳</t>
  </si>
  <si>
    <t>460103******110947</t>
  </si>
  <si>
    <t>唐庆洁</t>
  </si>
  <si>
    <t>460003******08004X</t>
  </si>
  <si>
    <t>陈秋桦</t>
  </si>
  <si>
    <t>460200******06002X</t>
  </si>
  <si>
    <t>袁茜</t>
  </si>
  <si>
    <t>542129******15002X</t>
  </si>
  <si>
    <t>林鸿昌</t>
  </si>
  <si>
    <t>方学娜</t>
  </si>
  <si>
    <t>460028******271227</t>
  </si>
  <si>
    <t>三亚市海棠区2020年事业单位公开招聘工作人员通过资格初审人员进入笔试名单（第二批）</t>
  </si>
  <si>
    <t>360121******154922</t>
  </si>
  <si>
    <t>412821******060016</t>
  </si>
  <si>
    <t>460007******267210</t>
  </si>
  <si>
    <t>460200******190289</t>
  </si>
  <si>
    <t>460200******273333</t>
  </si>
  <si>
    <t>460033******225082</t>
  </si>
  <si>
    <t>460006******294428</t>
  </si>
  <si>
    <t>460006******248752</t>
  </si>
  <si>
    <t>460030******102123</t>
  </si>
  <si>
    <t>440804******021173</t>
  </si>
  <si>
    <t>150402******150320</t>
  </si>
  <si>
    <t>460200******165129</t>
  </si>
  <si>
    <t>460200******183144</t>
  </si>
  <si>
    <t>469003******246418</t>
  </si>
  <si>
    <t>622621******30002X</t>
  </si>
  <si>
    <t>460006******123142</t>
  </si>
  <si>
    <t>460003******066678</t>
  </si>
  <si>
    <t>220202******080629</t>
  </si>
  <si>
    <t>460200******311403</t>
  </si>
  <si>
    <t>410603******192513</t>
  </si>
  <si>
    <t>231124******222132</t>
  </si>
  <si>
    <t>460200******28272X</t>
  </si>
  <si>
    <t>460200******045342</t>
  </si>
  <si>
    <t>460033******101787</t>
  </si>
  <si>
    <t>460200******172722</t>
  </si>
  <si>
    <t>469022******22032X</t>
  </si>
  <si>
    <t>430781******160021</t>
  </si>
  <si>
    <t>460200******032727</t>
  </si>
  <si>
    <t>460034******156127</t>
  </si>
  <si>
    <t>411381******264540</t>
  </si>
  <si>
    <t>460006******152743</t>
  </si>
  <si>
    <t>460003******066683</t>
  </si>
  <si>
    <t>460031******112021</t>
  </si>
  <si>
    <t>460033******044502</t>
  </si>
  <si>
    <t>460034******170427</t>
  </si>
  <si>
    <t>460200******122761</t>
  </si>
  <si>
    <t>460103******041828</t>
  </si>
  <si>
    <t>460027******173718</t>
  </si>
  <si>
    <t>460200******022506</t>
  </si>
  <si>
    <t>460103******041844</t>
  </si>
  <si>
    <t>440923******213209</t>
  </si>
  <si>
    <t>360313******203543</t>
  </si>
  <si>
    <t>460200******102764</t>
  </si>
  <si>
    <t>610324******160027</t>
  </si>
  <si>
    <t>460028******22122X</t>
  </si>
  <si>
    <t>150304******06302X</t>
  </si>
  <si>
    <t>440882******090312</t>
  </si>
  <si>
    <t>460033******103287</t>
  </si>
  <si>
    <t>460004******030820</t>
  </si>
  <si>
    <t>460200******160040</t>
  </si>
  <si>
    <t>460200******013162</t>
  </si>
  <si>
    <t>120113******304028</t>
  </si>
  <si>
    <t>342423******121186</t>
  </si>
  <si>
    <t>460003******052106</t>
  </si>
  <si>
    <t>460200******093365</t>
  </si>
  <si>
    <t>460033******244526</t>
  </si>
  <si>
    <t>371402******171623</t>
  </si>
  <si>
    <t>460200******063160</t>
  </si>
  <si>
    <t>150203******01032X</t>
  </si>
  <si>
    <t>230523******150439</t>
  </si>
  <si>
    <t>460007******040022</t>
  </si>
  <si>
    <t>460025******060018</t>
  </si>
  <si>
    <t>460034******083083</t>
  </si>
  <si>
    <t>460007******170817</t>
  </si>
  <si>
    <t>460200******060023</t>
  </si>
  <si>
    <t>460006******210417</t>
  </si>
  <si>
    <t>460033******253243</t>
  </si>
  <si>
    <t>460001******240726</t>
  </si>
  <si>
    <t>460003******072420</t>
  </si>
  <si>
    <t>230107******20181X</t>
  </si>
  <si>
    <t>220402******010018</t>
  </si>
  <si>
    <t>460006******181349</t>
  </si>
  <si>
    <t>460200******045714</t>
  </si>
  <si>
    <t>460007******08500X</t>
  </si>
  <si>
    <t>460030******044825</t>
  </si>
  <si>
    <t>460200******120289</t>
  </si>
  <si>
    <t>460034******15211X</t>
  </si>
  <si>
    <t>460104******170923</t>
  </si>
  <si>
    <t>530328******052425</t>
  </si>
  <si>
    <t>152823******040026</t>
  </si>
  <si>
    <t>460027******225128</t>
  </si>
  <si>
    <t>460022******09352X</t>
  </si>
  <si>
    <t>430423******23621X</t>
  </si>
  <si>
    <t>460033******064486</t>
  </si>
  <si>
    <t>460021******014426</t>
  </si>
  <si>
    <t>460200******140511</t>
  </si>
  <si>
    <t>230403******290120</t>
  </si>
  <si>
    <t>460033******163260</t>
  </si>
  <si>
    <t>460033******250020</t>
  </si>
  <si>
    <t>460200******080020</t>
  </si>
  <si>
    <t>230127******011222</t>
  </si>
  <si>
    <t>460004******130210</t>
  </si>
  <si>
    <t>460200******060065</t>
  </si>
  <si>
    <t>460200******202722</t>
  </si>
  <si>
    <t>460200******034465</t>
  </si>
  <si>
    <t>460200******092508</t>
  </si>
  <si>
    <t>450121******142725</t>
  </si>
  <si>
    <t>460200******205545</t>
  </si>
  <si>
    <t>460200******082719</t>
  </si>
  <si>
    <t>330327******27289X</t>
  </si>
  <si>
    <t>460007******147228</t>
  </si>
  <si>
    <t>460034******230445</t>
  </si>
  <si>
    <t>460003******164445</t>
  </si>
  <si>
    <t>460007******055809</t>
  </si>
  <si>
    <t>460022******230725</t>
  </si>
  <si>
    <t>460006******060427</t>
  </si>
  <si>
    <t>460036******045517</t>
  </si>
  <si>
    <t>460200******242721</t>
  </si>
  <si>
    <t>460200******135332</t>
  </si>
  <si>
    <t>460035******110022</t>
  </si>
  <si>
    <t>460200******155722</t>
  </si>
  <si>
    <t>460028******050027</t>
  </si>
  <si>
    <t>460004******233828</t>
  </si>
  <si>
    <t>460200******264704</t>
  </si>
  <si>
    <t>460035******312320</t>
  </si>
  <si>
    <t>350181******291530</t>
  </si>
  <si>
    <t>460033******153220</t>
  </si>
  <si>
    <t>210904******130022</t>
  </si>
  <si>
    <t>460200******283161</t>
  </si>
  <si>
    <t>460200******182749</t>
  </si>
  <si>
    <t>460200******014935</t>
  </si>
  <si>
    <t>460200******255527</t>
  </si>
  <si>
    <t>460034******010021</t>
  </si>
  <si>
    <t>469028******040029</t>
  </si>
  <si>
    <t>620402******310416</t>
  </si>
  <si>
    <t>460006******23812X</t>
  </si>
  <si>
    <t>460033******207522</t>
  </si>
  <si>
    <t>140502******044022</t>
  </si>
  <si>
    <t>460200******274444</t>
  </si>
  <si>
    <t>460033******053265</t>
  </si>
  <si>
    <t>460006******037546</t>
  </si>
  <si>
    <t>469003******215626</t>
  </si>
  <si>
    <t>460200******292088</t>
  </si>
  <si>
    <t>220303******172421</t>
  </si>
  <si>
    <t>460200******153821</t>
  </si>
  <si>
    <t>460002******080019</t>
  </si>
  <si>
    <t>445281******192784</t>
  </si>
  <si>
    <t>230621******050081</t>
  </si>
  <si>
    <t>460030******020024</t>
  </si>
  <si>
    <t>460004******13342X</t>
  </si>
  <si>
    <t>460031******075220</t>
  </si>
  <si>
    <t>640324******020027</t>
  </si>
  <si>
    <t>460031******206422</t>
  </si>
  <si>
    <t>460033******047199</t>
  </si>
  <si>
    <t>460003******253448</t>
  </si>
  <si>
    <t>460030******205124</t>
  </si>
  <si>
    <t>460007******05082X</t>
  </si>
  <si>
    <t>460200******015721</t>
  </si>
  <si>
    <t>410881******211521</t>
  </si>
  <si>
    <t>460033******264782</t>
  </si>
  <si>
    <t>460006******13148X</t>
  </si>
  <si>
    <t>460007******084970</t>
  </si>
  <si>
    <t>460007******087247</t>
  </si>
  <si>
    <t>460006******257822</t>
  </si>
  <si>
    <t>460005******073241</t>
  </si>
  <si>
    <t>460200******226529</t>
  </si>
  <si>
    <t>460007******085378</t>
  </si>
  <si>
    <t>460034******173328</t>
  </si>
  <si>
    <t>460028******140969</t>
  </si>
  <si>
    <t>460031******234826</t>
  </si>
  <si>
    <t>232722******270017</t>
  </si>
  <si>
    <t>152502******090723</t>
  </si>
  <si>
    <t>460033******103264</t>
  </si>
  <si>
    <t>460033******173288</t>
  </si>
  <si>
    <t>460034******300023</t>
  </si>
  <si>
    <t>460030******020040</t>
  </si>
  <si>
    <t>460034******260012</t>
  </si>
  <si>
    <t>460007******200044</t>
  </si>
  <si>
    <t>460003******122821</t>
  </si>
  <si>
    <t>460032******287660</t>
  </si>
  <si>
    <t>460004******310819</t>
  </si>
  <si>
    <t>230422******022422</t>
  </si>
  <si>
    <t>460200******010309</t>
  </si>
  <si>
    <t>460007******05726X</t>
  </si>
  <si>
    <t>460006******041685</t>
  </si>
  <si>
    <t>460200******165343</t>
  </si>
  <si>
    <t>460006******163724</t>
  </si>
  <si>
    <t>460200******164502</t>
  </si>
  <si>
    <t>460200******140981</t>
  </si>
  <si>
    <t>460003******045222</t>
  </si>
  <si>
    <t>460026******170928</t>
  </si>
  <si>
    <t>460033******263884</t>
  </si>
  <si>
    <t>469007******233647</t>
  </si>
  <si>
    <t>460200******050274</t>
  </si>
  <si>
    <t>460033******203338</t>
  </si>
  <si>
    <t>460006******242325</t>
  </si>
  <si>
    <t>460004******09342X</t>
  </si>
  <si>
    <t>460033******094525</t>
  </si>
  <si>
    <t>460004******170016</t>
  </si>
  <si>
    <t>460200******165121</t>
  </si>
  <si>
    <t>460200******085343</t>
  </si>
  <si>
    <t>460004******160825</t>
  </si>
  <si>
    <t>460200******080025</t>
  </si>
  <si>
    <t>460033******123254</t>
  </si>
  <si>
    <t>460034******261213</t>
  </si>
  <si>
    <t>460022******212728</t>
  </si>
  <si>
    <t>460035******282127</t>
  </si>
  <si>
    <t>460028******11004X</t>
  </si>
  <si>
    <t>460200******086327</t>
  </si>
  <si>
    <t>460032******016168</t>
  </si>
  <si>
    <t>460033******064508</t>
  </si>
  <si>
    <t>460007******295365</t>
  </si>
  <si>
    <t>469027******08478X</t>
  </si>
  <si>
    <t>460006******282024</t>
  </si>
  <si>
    <t>420881******240025</t>
  </si>
  <si>
    <t>460034******080459</t>
  </si>
  <si>
    <t>460035******151136</t>
  </si>
  <si>
    <t>460200******095523</t>
  </si>
  <si>
    <t>460028******167244</t>
  </si>
  <si>
    <t>460003******284210</t>
  </si>
  <si>
    <t>460004******17502X</t>
  </si>
  <si>
    <t>460033******214804</t>
  </si>
  <si>
    <t>460007******167247</t>
  </si>
  <si>
    <t>411524******287228</t>
  </si>
  <si>
    <t>460033******17323X</t>
  </si>
  <si>
    <t>460003******222627</t>
  </si>
  <si>
    <t>460006******050048</t>
  </si>
  <si>
    <t>460033******034908</t>
  </si>
  <si>
    <t>460200******100282</t>
  </si>
  <si>
    <t>411403******160325</t>
  </si>
  <si>
    <t>460200******203613</t>
  </si>
  <si>
    <t>460200******075526</t>
  </si>
  <si>
    <t>460200******305124</t>
  </si>
  <si>
    <t>460200******170281</t>
  </si>
  <si>
    <t>460200******285142</t>
  </si>
  <si>
    <t>460006******012927</t>
  </si>
  <si>
    <t>220102******091225</t>
  </si>
  <si>
    <t>460007******19617X</t>
  </si>
  <si>
    <t>460034******180038</t>
  </si>
  <si>
    <t>460027******098250</t>
  </si>
  <si>
    <t>460007******090419</t>
  </si>
  <si>
    <t>460200******280042</t>
  </si>
  <si>
    <t>460034******121228</t>
  </si>
  <si>
    <t>460033******163877</t>
  </si>
  <si>
    <t>460022******131516</t>
  </si>
  <si>
    <t>460033******193234</t>
  </si>
  <si>
    <t>460033******054517</t>
  </si>
  <si>
    <t>460003******163216</t>
  </si>
  <si>
    <t>370322******033713</t>
  </si>
  <si>
    <t>460002******103819</t>
  </si>
  <si>
    <t>460003******103816</t>
  </si>
  <si>
    <t>460022******210016</t>
  </si>
  <si>
    <t>460007******07629X</t>
  </si>
  <si>
    <t>460002******040328</t>
  </si>
  <si>
    <t>460031******290020</t>
  </si>
  <si>
    <t>460102******141255</t>
  </si>
  <si>
    <t>220622******230088</t>
  </si>
  <si>
    <t>460200******084233</t>
  </si>
  <si>
    <t>362203******244715</t>
  </si>
  <si>
    <t>411628******170634</t>
  </si>
  <si>
    <t>460006******164828</t>
  </si>
  <si>
    <t>460034******090418</t>
  </si>
  <si>
    <t>460200******164729</t>
  </si>
  <si>
    <t>460027******12444X</t>
  </si>
  <si>
    <t>460007******162077</t>
  </si>
  <si>
    <t>230710******210617</t>
  </si>
  <si>
    <t>460036******122119</t>
  </si>
  <si>
    <t>460200******153820</t>
  </si>
  <si>
    <t>460033******280682</t>
  </si>
  <si>
    <t>460007******203372</t>
  </si>
  <si>
    <t>460007******300412</t>
  </si>
  <si>
    <t>460033******143570</t>
  </si>
  <si>
    <t>460007******086812</t>
  </si>
  <si>
    <t>460003******300615</t>
  </si>
  <si>
    <t>460003******127435</t>
  </si>
  <si>
    <t>460200******19511X</t>
  </si>
  <si>
    <t>420684******235012</t>
  </si>
  <si>
    <t>430426******284388</t>
  </si>
  <si>
    <t>460200******181423</t>
  </si>
  <si>
    <t>460035******042123</t>
  </si>
  <si>
    <t>460006******290013</t>
  </si>
  <si>
    <t>460200******265118</t>
  </si>
  <si>
    <t>460027******034114</t>
  </si>
  <si>
    <t>460200******124437</t>
  </si>
  <si>
    <t>460200******174434</t>
  </si>
  <si>
    <t>460200******134704</t>
  </si>
  <si>
    <t>469024******037236</t>
  </si>
  <si>
    <t>460033******25237X</t>
  </si>
  <si>
    <t>460003******063228</t>
  </si>
  <si>
    <t>452122******190323</t>
  </si>
  <si>
    <t>460103******183012</t>
  </si>
  <si>
    <t>460007******107655</t>
  </si>
  <si>
    <t>210281******314338</t>
  </si>
  <si>
    <t>421224******204328</t>
  </si>
  <si>
    <t>460006******038710</t>
  </si>
  <si>
    <t>460200******295330</t>
  </si>
  <si>
    <t>460003******100012</t>
  </si>
  <si>
    <t>460022******180033</t>
  </si>
  <si>
    <t>460200******11249X</t>
  </si>
  <si>
    <t>460022******273913</t>
  </si>
  <si>
    <t>460003******08295X</t>
  </si>
  <si>
    <t>430703******261515</t>
  </si>
  <si>
    <t>460200******250270</t>
  </si>
  <si>
    <t>460034******171213</t>
  </si>
  <si>
    <t>460007******014970</t>
  </si>
  <si>
    <t>460034******160918</t>
  </si>
  <si>
    <t>460004******065051</t>
  </si>
  <si>
    <t>460200******205724</t>
  </si>
  <si>
    <t>460002******240038</t>
  </si>
  <si>
    <t>460200******073835</t>
  </si>
  <si>
    <t>460003******054613</t>
  </si>
  <si>
    <t>460031******066419</t>
  </si>
  <si>
    <t>220284******137021</t>
  </si>
  <si>
    <t>460003******247212</t>
  </si>
  <si>
    <t>460025******250653</t>
  </si>
  <si>
    <t>360734******060521</t>
  </si>
  <si>
    <t>460028******152823</t>
  </si>
  <si>
    <t>460025******224820</t>
  </si>
  <si>
    <t>410104******210069</t>
  </si>
  <si>
    <t>460034******160411</t>
  </si>
  <si>
    <t>460034******052412</t>
  </si>
  <si>
    <t>460022******264812</t>
  </si>
  <si>
    <t>460026******29091X</t>
  </si>
  <si>
    <t>460200******094696</t>
  </si>
  <si>
    <t>460200******260273</t>
  </si>
  <si>
    <t>460007******278025</t>
  </si>
  <si>
    <t>460200******180013</t>
  </si>
  <si>
    <t>460200******185512</t>
  </si>
  <si>
    <t>460200******214703</t>
  </si>
  <si>
    <t>460200******26001X</t>
  </si>
  <si>
    <t>430503******210510</t>
  </si>
  <si>
    <t>460200******155332</t>
  </si>
  <si>
    <t>130225******232922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</si>
</sst>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000000"/>
      <name val="仿宋_GB2312"/>
      <family val="2"/>
    </font>
    <font>
      <sz val="12"/>
      <color rgb="FF000000"/>
      <name val="黑体"/>
      <family val="2"/>
    </font>
    <font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5" fillId="11" borderId="5" applyNumberFormat="0" applyProtection="0">
      <alignment/>
    </xf>
    <xf numFmtId="0" fontId="20" fillId="11" borderId="1" applyNumberFormat="0" applyProtection="0">
      <alignment/>
    </xf>
    <xf numFmtId="0" fontId="7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2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04"/>
  <sheetViews>
    <sheetView tabSelected="1" workbookViewId="0" topLeftCell="A1">
      <selection activeCell="C31" sqref="C31"/>
    </sheetView>
  </sheetViews>
  <sheetFormatPr defaultColWidth="9.00390625" defaultRowHeight="15" outlineLevelCol="5"/>
  <cols>
    <col min="4" max="4" width="53.00390625" style="0" customWidth="1"/>
  </cols>
  <sheetData>
    <row r="1" ht="15">
      <c r="A1" t="s">
        <v>0</v>
      </c>
    </row>
    <row r="2" spans="1:6" ht="51" customHeight="1">
      <c r="A2" s="1" t="s">
        <v>1</v>
      </c>
      <c r="B2" s="1"/>
      <c r="C2" s="1"/>
      <c r="D2" s="1"/>
      <c r="E2" s="1"/>
      <c r="F2" s="2"/>
    </row>
    <row r="3" spans="1:6" ht="2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/>
    </row>
    <row r="4" spans="1:5" ht="15">
      <c r="A4" s="5">
        <v>1</v>
      </c>
      <c r="B4" s="12" t="str">
        <f>"李梦莹"</f>
        <v>李梦莹</v>
      </c>
      <c r="C4" s="12" t="str">
        <f aca="true" t="shared" si="0" ref="C4:C12">"女"</f>
        <v>女</v>
      </c>
      <c r="D4" s="7" t="s">
        <v>7</v>
      </c>
      <c r="E4" s="10"/>
    </row>
    <row r="5" spans="1:5" ht="15">
      <c r="A5" s="9">
        <v>2</v>
      </c>
      <c r="B5" s="12" t="str">
        <f>"谭娜"</f>
        <v>谭娜</v>
      </c>
      <c r="C5" s="12" t="str">
        <f t="shared" si="0"/>
        <v>女</v>
      </c>
      <c r="D5" s="7" t="s">
        <v>8</v>
      </c>
      <c r="E5" s="10"/>
    </row>
    <row r="6" spans="1:5" ht="15">
      <c r="A6" s="5">
        <v>3</v>
      </c>
      <c r="B6" s="12" t="str">
        <f>"陈伟鸿"</f>
        <v>陈伟鸿</v>
      </c>
      <c r="C6" s="12" t="str">
        <f>"男"</f>
        <v>男</v>
      </c>
      <c r="D6" s="7" t="s">
        <v>9</v>
      </c>
      <c r="E6" s="10"/>
    </row>
    <row r="7" spans="1:5" ht="15">
      <c r="A7" s="9">
        <v>4</v>
      </c>
      <c r="B7" s="12" t="str">
        <f>"王梦琳"</f>
        <v>王梦琳</v>
      </c>
      <c r="C7" s="12" t="str">
        <f t="shared" si="0"/>
        <v>女</v>
      </c>
      <c r="D7" s="7" t="s">
        <v>10</v>
      </c>
      <c r="E7" s="10"/>
    </row>
    <row r="8" spans="1:5" ht="15">
      <c r="A8" s="5">
        <v>5</v>
      </c>
      <c r="B8" s="12" t="str">
        <f>"孟凡佳"</f>
        <v>孟凡佳</v>
      </c>
      <c r="C8" s="12" t="str">
        <f t="shared" si="0"/>
        <v>女</v>
      </c>
      <c r="D8" s="7" t="s">
        <v>11</v>
      </c>
      <c r="E8" s="10"/>
    </row>
    <row r="9" spans="1:5" ht="15">
      <c r="A9" s="9">
        <v>6</v>
      </c>
      <c r="B9" s="12" t="str">
        <f>"李竹"</f>
        <v>李竹</v>
      </c>
      <c r="C9" s="12" t="str">
        <f t="shared" si="0"/>
        <v>女</v>
      </c>
      <c r="D9" s="7" t="s">
        <v>12</v>
      </c>
      <c r="E9" s="10"/>
    </row>
    <row r="10" spans="1:5" ht="15">
      <c r="A10" s="5">
        <v>7</v>
      </c>
      <c r="B10" s="12" t="str">
        <f>"李颖"</f>
        <v>李颖</v>
      </c>
      <c r="C10" s="12" t="str">
        <f t="shared" si="0"/>
        <v>女</v>
      </c>
      <c r="D10" s="7" t="s">
        <v>13</v>
      </c>
      <c r="E10" s="10"/>
    </row>
    <row r="11" spans="1:5" ht="15">
      <c r="A11" s="9">
        <v>8</v>
      </c>
      <c r="B11" s="12" t="str">
        <f>"裴媛媛"</f>
        <v>裴媛媛</v>
      </c>
      <c r="C11" s="12" t="str">
        <f t="shared" si="0"/>
        <v>女</v>
      </c>
      <c r="D11" s="7" t="s">
        <v>14</v>
      </c>
      <c r="E11" s="10"/>
    </row>
    <row r="12" spans="1:5" ht="15">
      <c r="A12" s="5">
        <v>9</v>
      </c>
      <c r="B12" s="12" t="str">
        <f>"王莹"</f>
        <v>王莹</v>
      </c>
      <c r="C12" s="12" t="str">
        <f t="shared" si="0"/>
        <v>女</v>
      </c>
      <c r="D12" s="7" t="s">
        <v>15</v>
      </c>
      <c r="E12" s="10"/>
    </row>
    <row r="13" spans="1:5" ht="15">
      <c r="A13" s="9">
        <v>10</v>
      </c>
      <c r="B13" s="12" t="str">
        <f>"符正一"</f>
        <v>符正一</v>
      </c>
      <c r="C13" s="12" t="str">
        <f>"男"</f>
        <v>男</v>
      </c>
      <c r="D13" s="7" t="s">
        <v>16</v>
      </c>
      <c r="E13" s="10"/>
    </row>
    <row r="14" spans="1:5" ht="15">
      <c r="A14" s="5">
        <v>11</v>
      </c>
      <c r="B14" s="12" t="str">
        <f>"林玉霞"</f>
        <v>林玉霞</v>
      </c>
      <c r="C14" s="12" t="str">
        <f aca="true" t="shared" si="1" ref="C14:C21">"女"</f>
        <v>女</v>
      </c>
      <c r="D14" s="7" t="s">
        <v>17</v>
      </c>
      <c r="E14" s="10"/>
    </row>
    <row r="15" spans="1:5" ht="15">
      <c r="A15" s="9">
        <v>12</v>
      </c>
      <c r="B15" s="12" t="str">
        <f>"赖爱容"</f>
        <v>赖爱容</v>
      </c>
      <c r="C15" s="12" t="str">
        <f t="shared" si="1"/>
        <v>女</v>
      </c>
      <c r="D15" s="7" t="s">
        <v>18</v>
      </c>
      <c r="E15" s="10"/>
    </row>
    <row r="16" spans="1:5" ht="15">
      <c r="A16" s="5">
        <v>13</v>
      </c>
      <c r="B16" s="12" t="str">
        <f>"陈娇"</f>
        <v>陈娇</v>
      </c>
      <c r="C16" s="12" t="str">
        <f t="shared" si="1"/>
        <v>女</v>
      </c>
      <c r="D16" s="7" t="s">
        <v>19</v>
      </c>
      <c r="E16" s="10"/>
    </row>
    <row r="17" spans="1:5" ht="15">
      <c r="A17" s="9">
        <v>14</v>
      </c>
      <c r="B17" s="12" t="str">
        <f>"冯惠琨"</f>
        <v>冯惠琨</v>
      </c>
      <c r="C17" s="12" t="str">
        <f t="shared" si="1"/>
        <v>女</v>
      </c>
      <c r="D17" s="7" t="s">
        <v>20</v>
      </c>
      <c r="E17" s="10"/>
    </row>
    <row r="18" spans="1:5" ht="15">
      <c r="A18" s="5">
        <v>15</v>
      </c>
      <c r="B18" s="12" t="str">
        <f>"吴万惠"</f>
        <v>吴万惠</v>
      </c>
      <c r="C18" s="12" t="str">
        <f t="shared" si="1"/>
        <v>女</v>
      </c>
      <c r="D18" s="7" t="s">
        <v>21</v>
      </c>
      <c r="E18" s="10"/>
    </row>
    <row r="19" spans="1:5" ht="15">
      <c r="A19" s="9">
        <v>16</v>
      </c>
      <c r="B19" s="12" t="str">
        <f>"姜雨婷"</f>
        <v>姜雨婷</v>
      </c>
      <c r="C19" s="12" t="str">
        <f t="shared" si="1"/>
        <v>女</v>
      </c>
      <c r="D19" s="7" t="s">
        <v>22</v>
      </c>
      <c r="E19" s="10"/>
    </row>
    <row r="20" spans="1:5" ht="15">
      <c r="A20" s="5">
        <v>17</v>
      </c>
      <c r="B20" s="12" t="str">
        <f>"祝琼徽"</f>
        <v>祝琼徽</v>
      </c>
      <c r="C20" s="12" t="str">
        <f t="shared" si="1"/>
        <v>女</v>
      </c>
      <c r="D20" s="7" t="s">
        <v>23</v>
      </c>
      <c r="E20" s="10"/>
    </row>
    <row r="21" spans="1:5" ht="15">
      <c r="A21" s="9">
        <v>18</v>
      </c>
      <c r="B21" s="12" t="str">
        <f>"姚婷婷"</f>
        <v>姚婷婷</v>
      </c>
      <c r="C21" s="12" t="str">
        <f t="shared" si="1"/>
        <v>女</v>
      </c>
      <c r="D21" s="7" t="s">
        <v>24</v>
      </c>
      <c r="E21" s="10"/>
    </row>
    <row r="22" spans="1:5" ht="15">
      <c r="A22" s="5">
        <v>19</v>
      </c>
      <c r="B22" s="12" t="str">
        <f>"陈海清"</f>
        <v>陈海清</v>
      </c>
      <c r="C22" s="12" t="str">
        <f aca="true" t="shared" si="2" ref="C22:C26">"男"</f>
        <v>男</v>
      </c>
      <c r="D22" s="7" t="s">
        <v>25</v>
      </c>
      <c r="E22" s="10"/>
    </row>
    <row r="23" spans="1:5" ht="15">
      <c r="A23" s="9">
        <v>20</v>
      </c>
      <c r="B23" s="12" t="str">
        <f>"王宇翔"</f>
        <v>王宇翔</v>
      </c>
      <c r="C23" s="12" t="str">
        <f t="shared" si="2"/>
        <v>男</v>
      </c>
      <c r="D23" s="7" t="s">
        <v>26</v>
      </c>
      <c r="E23" s="10"/>
    </row>
    <row r="24" spans="1:5" ht="15">
      <c r="A24" s="5">
        <v>21</v>
      </c>
      <c r="B24" s="12" t="str">
        <f>"王珊珊"</f>
        <v>王珊珊</v>
      </c>
      <c r="C24" s="12" t="str">
        <f aca="true" t="shared" si="3" ref="C24:C29">"女"</f>
        <v>女</v>
      </c>
      <c r="D24" s="7" t="s">
        <v>27</v>
      </c>
      <c r="E24" s="10"/>
    </row>
    <row r="25" spans="1:5" ht="15">
      <c r="A25" s="9">
        <v>22</v>
      </c>
      <c r="B25" s="12" t="str">
        <f>"罗宗巧"</f>
        <v>罗宗巧</v>
      </c>
      <c r="C25" s="12" t="str">
        <f t="shared" si="3"/>
        <v>女</v>
      </c>
      <c r="D25" s="7" t="s">
        <v>28</v>
      </c>
      <c r="E25" s="10"/>
    </row>
    <row r="26" spans="1:5" ht="15">
      <c r="A26" s="5">
        <v>23</v>
      </c>
      <c r="B26" s="12" t="str">
        <f>"李经钊"</f>
        <v>李经钊</v>
      </c>
      <c r="C26" s="12" t="str">
        <f t="shared" si="2"/>
        <v>男</v>
      </c>
      <c r="D26" s="7" t="s">
        <v>29</v>
      </c>
      <c r="E26" s="10"/>
    </row>
    <row r="27" spans="1:5" ht="15">
      <c r="A27" s="9">
        <v>24</v>
      </c>
      <c r="B27" s="12" t="str">
        <f>"任梅香"</f>
        <v>任梅香</v>
      </c>
      <c r="C27" s="12" t="str">
        <f t="shared" si="3"/>
        <v>女</v>
      </c>
      <c r="D27" s="7" t="s">
        <v>30</v>
      </c>
      <c r="E27" s="10"/>
    </row>
    <row r="28" spans="1:5" ht="15">
      <c r="A28" s="5">
        <v>25</v>
      </c>
      <c r="B28" s="12" t="str">
        <f>"陈齐文"</f>
        <v>陈齐文</v>
      </c>
      <c r="C28" s="12" t="str">
        <f t="shared" si="3"/>
        <v>女</v>
      </c>
      <c r="D28" s="7" t="s">
        <v>31</v>
      </c>
      <c r="E28" s="10"/>
    </row>
    <row r="29" spans="1:5" ht="15">
      <c r="A29" s="9">
        <v>26</v>
      </c>
      <c r="B29" s="12" t="str">
        <f>"曾琪"</f>
        <v>曾琪</v>
      </c>
      <c r="C29" s="12" t="str">
        <f t="shared" si="3"/>
        <v>女</v>
      </c>
      <c r="D29" s="7" t="s">
        <v>32</v>
      </c>
      <c r="E29" s="10"/>
    </row>
    <row r="30" spans="1:5" ht="15">
      <c r="A30" s="5">
        <v>27</v>
      </c>
      <c r="B30" s="12" t="str">
        <f>"曹圣义"</f>
        <v>曹圣义</v>
      </c>
      <c r="C30" s="12" t="str">
        <f aca="true" t="shared" si="4" ref="C30:C33">"男"</f>
        <v>男</v>
      </c>
      <c r="D30" s="7" t="s">
        <v>33</v>
      </c>
      <c r="E30" s="10"/>
    </row>
    <row r="31" spans="1:5" ht="15">
      <c r="A31" s="9">
        <v>28</v>
      </c>
      <c r="B31" s="12" t="str">
        <f>"吴珊珊"</f>
        <v>吴珊珊</v>
      </c>
      <c r="C31" s="12" t="str">
        <f aca="true" t="shared" si="5" ref="C31:C37">"女"</f>
        <v>女</v>
      </c>
      <c r="D31" s="7" t="s">
        <v>34</v>
      </c>
      <c r="E31" s="10"/>
    </row>
    <row r="32" spans="1:5" ht="15">
      <c r="A32" s="5">
        <v>29</v>
      </c>
      <c r="B32" s="12" t="str">
        <f>"吴其键"</f>
        <v>吴其键</v>
      </c>
      <c r="C32" s="12" t="str">
        <f t="shared" si="4"/>
        <v>男</v>
      </c>
      <c r="D32" s="7" t="s">
        <v>35</v>
      </c>
      <c r="E32" s="10"/>
    </row>
    <row r="33" spans="1:5" ht="15">
      <c r="A33" s="9">
        <v>30</v>
      </c>
      <c r="B33" s="12" t="str">
        <f>"赵帅"</f>
        <v>赵帅</v>
      </c>
      <c r="C33" s="12" t="str">
        <f t="shared" si="4"/>
        <v>男</v>
      </c>
      <c r="D33" s="7" t="s">
        <v>36</v>
      </c>
      <c r="E33" s="10"/>
    </row>
    <row r="34" spans="1:5" ht="15">
      <c r="A34" s="5">
        <v>31</v>
      </c>
      <c r="B34" s="12" t="str">
        <f>"吴芸"</f>
        <v>吴芸</v>
      </c>
      <c r="C34" s="12" t="str">
        <f t="shared" si="5"/>
        <v>女</v>
      </c>
      <c r="D34" s="7" t="s">
        <v>37</v>
      </c>
      <c r="E34" s="10"/>
    </row>
    <row r="35" spans="1:5" ht="15">
      <c r="A35" s="9">
        <v>32</v>
      </c>
      <c r="B35" s="12" t="str">
        <f>"陈雨桑"</f>
        <v>陈雨桑</v>
      </c>
      <c r="C35" s="12" t="str">
        <f t="shared" si="5"/>
        <v>女</v>
      </c>
      <c r="D35" s="7" t="s">
        <v>38</v>
      </c>
      <c r="E35" s="10"/>
    </row>
    <row r="36" spans="1:5" ht="15">
      <c r="A36" s="5">
        <v>33</v>
      </c>
      <c r="B36" s="12" t="str">
        <f>"张佳佳"</f>
        <v>张佳佳</v>
      </c>
      <c r="C36" s="12" t="str">
        <f t="shared" si="5"/>
        <v>女</v>
      </c>
      <c r="D36" s="7" t="s">
        <v>39</v>
      </c>
      <c r="E36" s="10"/>
    </row>
    <row r="37" spans="1:5" ht="15">
      <c r="A37" s="9">
        <v>34</v>
      </c>
      <c r="B37" s="12" t="str">
        <f>"何梅贵"</f>
        <v>何梅贵</v>
      </c>
      <c r="C37" s="12" t="str">
        <f t="shared" si="5"/>
        <v>女</v>
      </c>
      <c r="D37" s="7" t="s">
        <v>40</v>
      </c>
      <c r="E37" s="10"/>
    </row>
    <row r="38" spans="1:5" ht="15">
      <c r="A38" s="5">
        <v>35</v>
      </c>
      <c r="B38" s="12" t="str">
        <f>"钟涛"</f>
        <v>钟涛</v>
      </c>
      <c r="C38" s="12" t="str">
        <f aca="true" t="shared" si="6" ref="C38:C41">"男"</f>
        <v>男</v>
      </c>
      <c r="D38" s="7" t="s">
        <v>41</v>
      </c>
      <c r="E38" s="10"/>
    </row>
    <row r="39" spans="1:5" ht="15">
      <c r="A39" s="9">
        <v>36</v>
      </c>
      <c r="B39" s="12" t="str">
        <f>"全正君"</f>
        <v>全正君</v>
      </c>
      <c r="C39" s="12" t="str">
        <f t="shared" si="6"/>
        <v>男</v>
      </c>
      <c r="D39" s="7" t="s">
        <v>42</v>
      </c>
      <c r="E39" s="10"/>
    </row>
    <row r="40" spans="1:5" ht="15">
      <c r="A40" s="5">
        <v>37</v>
      </c>
      <c r="B40" s="12" t="str">
        <f>"尹炜虹"</f>
        <v>尹炜虹</v>
      </c>
      <c r="C40" s="12" t="str">
        <f aca="true" t="shared" si="7" ref="C40:C46">"女"</f>
        <v>女</v>
      </c>
      <c r="D40" s="7" t="s">
        <v>43</v>
      </c>
      <c r="E40" s="10"/>
    </row>
    <row r="41" spans="1:5" ht="15">
      <c r="A41" s="9">
        <v>38</v>
      </c>
      <c r="B41" s="12" t="str">
        <f>"赵剑淮"</f>
        <v>赵剑淮</v>
      </c>
      <c r="C41" s="12" t="str">
        <f t="shared" si="6"/>
        <v>男</v>
      </c>
      <c r="D41" s="7" t="s">
        <v>44</v>
      </c>
      <c r="E41" s="10"/>
    </row>
    <row r="42" spans="1:5" ht="15">
      <c r="A42" s="5">
        <v>39</v>
      </c>
      <c r="B42" s="12" t="str">
        <f>"虞佳菲"</f>
        <v>虞佳菲</v>
      </c>
      <c r="C42" s="12" t="str">
        <f t="shared" si="7"/>
        <v>女</v>
      </c>
      <c r="D42" s="7" t="s">
        <v>45</v>
      </c>
      <c r="E42" s="10"/>
    </row>
    <row r="43" spans="1:5" ht="15">
      <c r="A43" s="9">
        <v>40</v>
      </c>
      <c r="B43" s="12" t="str">
        <f>"陈泰锎"</f>
        <v>陈泰锎</v>
      </c>
      <c r="C43" s="12" t="str">
        <f aca="true" t="shared" si="8" ref="C43:C47">"男"</f>
        <v>男</v>
      </c>
      <c r="D43" s="7" t="s">
        <v>46</v>
      </c>
      <c r="E43" s="10"/>
    </row>
    <row r="44" spans="1:5" ht="15">
      <c r="A44" s="5">
        <v>41</v>
      </c>
      <c r="B44" s="12" t="str">
        <f>"黎李根"</f>
        <v>黎李根</v>
      </c>
      <c r="C44" s="12" t="str">
        <f t="shared" si="8"/>
        <v>男</v>
      </c>
      <c r="D44" s="7" t="s">
        <v>47</v>
      </c>
      <c r="E44" s="10"/>
    </row>
    <row r="45" spans="1:5" ht="15">
      <c r="A45" s="9">
        <v>42</v>
      </c>
      <c r="B45" s="12" t="str">
        <f>"邢蛟男"</f>
        <v>邢蛟男</v>
      </c>
      <c r="C45" s="12" t="str">
        <f t="shared" si="7"/>
        <v>女</v>
      </c>
      <c r="D45" s="7" t="s">
        <v>48</v>
      </c>
      <c r="E45" s="10"/>
    </row>
    <row r="46" spans="1:5" ht="15">
      <c r="A46" s="5">
        <v>43</v>
      </c>
      <c r="B46" s="12" t="str">
        <f>"邢孔佼"</f>
        <v>邢孔佼</v>
      </c>
      <c r="C46" s="12" t="str">
        <f t="shared" si="7"/>
        <v>女</v>
      </c>
      <c r="D46" s="7" t="s">
        <v>49</v>
      </c>
      <c r="E46" s="10"/>
    </row>
    <row r="47" spans="1:5" ht="15">
      <c r="A47" s="9">
        <v>44</v>
      </c>
      <c r="B47" s="12" t="str">
        <f>"李铭栋"</f>
        <v>李铭栋</v>
      </c>
      <c r="C47" s="12" t="str">
        <f t="shared" si="8"/>
        <v>男</v>
      </c>
      <c r="D47" s="7" t="s">
        <v>50</v>
      </c>
      <c r="E47" s="10"/>
    </row>
    <row r="48" spans="1:5" ht="15">
      <c r="A48" s="5">
        <v>45</v>
      </c>
      <c r="B48" s="12" t="str">
        <f>"周学慧"</f>
        <v>周学慧</v>
      </c>
      <c r="C48" s="12" t="str">
        <f aca="true" t="shared" si="9" ref="C48:C50">"女"</f>
        <v>女</v>
      </c>
      <c r="D48" s="7" t="s">
        <v>51</v>
      </c>
      <c r="E48" s="10"/>
    </row>
    <row r="49" spans="1:5" ht="15">
      <c r="A49" s="9">
        <v>46</v>
      </c>
      <c r="B49" s="12" t="str">
        <f>"钟华月"</f>
        <v>钟华月</v>
      </c>
      <c r="C49" s="12" t="str">
        <f t="shared" si="9"/>
        <v>女</v>
      </c>
      <c r="D49" s="7" t="s">
        <v>52</v>
      </c>
      <c r="E49" s="10"/>
    </row>
    <row r="50" spans="1:5" ht="15">
      <c r="A50" s="5">
        <v>47</v>
      </c>
      <c r="B50" s="12" t="str">
        <f>"陈泽颖"</f>
        <v>陈泽颖</v>
      </c>
      <c r="C50" s="12" t="str">
        <f t="shared" si="9"/>
        <v>女</v>
      </c>
      <c r="D50" s="7" t="s">
        <v>53</v>
      </c>
      <c r="E50" s="10"/>
    </row>
    <row r="51" spans="1:5" ht="15">
      <c r="A51" s="9">
        <v>48</v>
      </c>
      <c r="B51" s="12" t="str">
        <f>"王楚"</f>
        <v>王楚</v>
      </c>
      <c r="C51" s="12" t="str">
        <f aca="true" t="shared" si="10" ref="C51:C57">"男"</f>
        <v>男</v>
      </c>
      <c r="D51" s="7" t="s">
        <v>54</v>
      </c>
      <c r="E51" s="10"/>
    </row>
    <row r="52" spans="1:5" ht="15">
      <c r="A52" s="5">
        <v>49</v>
      </c>
      <c r="B52" s="12" t="str">
        <f>"罗盛洁"</f>
        <v>罗盛洁</v>
      </c>
      <c r="C52" s="12" t="str">
        <f>"女"</f>
        <v>女</v>
      </c>
      <c r="D52" s="7" t="s">
        <v>55</v>
      </c>
      <c r="E52" s="10"/>
    </row>
    <row r="53" spans="1:5" ht="15">
      <c r="A53" s="9">
        <v>50</v>
      </c>
      <c r="B53" s="12" t="str">
        <f>"王乙光"</f>
        <v>王乙光</v>
      </c>
      <c r="C53" s="12" t="str">
        <f t="shared" si="10"/>
        <v>男</v>
      </c>
      <c r="D53" s="7" t="s">
        <v>56</v>
      </c>
      <c r="E53" s="10"/>
    </row>
    <row r="54" spans="1:5" ht="15">
      <c r="A54" s="5">
        <v>51</v>
      </c>
      <c r="B54" s="12" t="str">
        <f>"陈正谦"</f>
        <v>陈正谦</v>
      </c>
      <c r="C54" s="12" t="str">
        <f t="shared" si="10"/>
        <v>男</v>
      </c>
      <c r="D54" s="7" t="s">
        <v>57</v>
      </c>
      <c r="E54" s="10"/>
    </row>
    <row r="55" spans="1:5" ht="15">
      <c r="A55" s="9">
        <v>52</v>
      </c>
      <c r="B55" s="12" t="str">
        <f>"陈亨峤"</f>
        <v>陈亨峤</v>
      </c>
      <c r="C55" s="12" t="str">
        <f t="shared" si="10"/>
        <v>男</v>
      </c>
      <c r="D55" s="7" t="s">
        <v>58</v>
      </c>
      <c r="E55" s="10"/>
    </row>
    <row r="56" spans="1:5" ht="15">
      <c r="A56" s="5">
        <v>53</v>
      </c>
      <c r="B56" s="12" t="str">
        <f>"马兴成"</f>
        <v>马兴成</v>
      </c>
      <c r="C56" s="12" t="str">
        <f t="shared" si="10"/>
        <v>男</v>
      </c>
      <c r="D56" s="7" t="s">
        <v>59</v>
      </c>
      <c r="E56" s="10"/>
    </row>
    <row r="57" spans="1:5" ht="15">
      <c r="A57" s="9">
        <v>54</v>
      </c>
      <c r="B57" s="12" t="str">
        <f>"周后继"</f>
        <v>周后继</v>
      </c>
      <c r="C57" s="12" t="str">
        <f t="shared" si="10"/>
        <v>男</v>
      </c>
      <c r="D57" s="7" t="s">
        <v>60</v>
      </c>
      <c r="E57" s="10"/>
    </row>
    <row r="58" spans="1:5" ht="15">
      <c r="A58" s="5">
        <v>55</v>
      </c>
      <c r="B58" s="12" t="str">
        <f>"蔡宏丽"</f>
        <v>蔡宏丽</v>
      </c>
      <c r="C58" s="12" t="str">
        <f aca="true" t="shared" si="11" ref="C58:C62">"女"</f>
        <v>女</v>
      </c>
      <c r="D58" s="7" t="s">
        <v>61</v>
      </c>
      <c r="E58" s="10"/>
    </row>
    <row r="59" spans="1:5" ht="15">
      <c r="A59" s="9">
        <v>56</v>
      </c>
      <c r="B59" s="12" t="str">
        <f>"柳杭利"</f>
        <v>柳杭利</v>
      </c>
      <c r="C59" s="12" t="str">
        <f t="shared" si="11"/>
        <v>女</v>
      </c>
      <c r="D59" s="7" t="s">
        <v>62</v>
      </c>
      <c r="E59" s="10"/>
    </row>
    <row r="60" spans="1:5" ht="15">
      <c r="A60" s="5">
        <v>57</v>
      </c>
      <c r="B60" s="12" t="str">
        <f>"林诗超"</f>
        <v>林诗超</v>
      </c>
      <c r="C60" s="12" t="str">
        <f>"男"</f>
        <v>男</v>
      </c>
      <c r="D60" s="7" t="s">
        <v>63</v>
      </c>
      <c r="E60" s="10"/>
    </row>
    <row r="61" spans="1:5" ht="15">
      <c r="A61" s="9">
        <v>58</v>
      </c>
      <c r="B61" s="12" t="str">
        <f>"林孟双"</f>
        <v>林孟双</v>
      </c>
      <c r="C61" s="12" t="str">
        <f t="shared" si="11"/>
        <v>女</v>
      </c>
      <c r="D61" s="7" t="s">
        <v>64</v>
      </c>
      <c r="E61" s="10"/>
    </row>
    <row r="62" spans="1:5" ht="15">
      <c r="A62" s="5">
        <v>59</v>
      </c>
      <c r="B62" s="12" t="str">
        <f>"陈滢"</f>
        <v>陈滢</v>
      </c>
      <c r="C62" s="12" t="str">
        <f t="shared" si="11"/>
        <v>女</v>
      </c>
      <c r="D62" s="7" t="s">
        <v>65</v>
      </c>
      <c r="E62" s="10"/>
    </row>
    <row r="63" spans="1:5" ht="15">
      <c r="A63" s="9">
        <v>60</v>
      </c>
      <c r="B63" s="12" t="str">
        <f>"蔡兴邦"</f>
        <v>蔡兴邦</v>
      </c>
      <c r="C63" s="12" t="str">
        <f>"男"</f>
        <v>男</v>
      </c>
      <c r="D63" s="7" t="s">
        <v>66</v>
      </c>
      <c r="E63" s="10"/>
    </row>
    <row r="64" spans="1:5" ht="15">
      <c r="A64" s="5">
        <v>61</v>
      </c>
      <c r="B64" s="12" t="str">
        <f>"何舜萍"</f>
        <v>何舜萍</v>
      </c>
      <c r="C64" s="12" t="str">
        <f aca="true" t="shared" si="12" ref="C64:C70">"女"</f>
        <v>女</v>
      </c>
      <c r="D64" s="7" t="s">
        <v>67</v>
      </c>
      <c r="E64" s="10"/>
    </row>
    <row r="65" spans="1:5" ht="15">
      <c r="A65" s="9">
        <v>62</v>
      </c>
      <c r="B65" s="12" t="str">
        <f>"裴珏"</f>
        <v>裴珏</v>
      </c>
      <c r="C65" s="12" t="str">
        <f t="shared" si="12"/>
        <v>女</v>
      </c>
      <c r="D65" s="7" t="s">
        <v>68</v>
      </c>
      <c r="E65" s="10"/>
    </row>
    <row r="66" spans="1:5" ht="15">
      <c r="A66" s="5">
        <v>63</v>
      </c>
      <c r="B66" s="12" t="str">
        <f>"邓波"</f>
        <v>邓波</v>
      </c>
      <c r="C66" s="12" t="str">
        <f>"男"</f>
        <v>男</v>
      </c>
      <c r="D66" s="7" t="s">
        <v>69</v>
      </c>
      <c r="E66" s="10"/>
    </row>
    <row r="67" spans="1:5" ht="15">
      <c r="A67" s="9">
        <v>64</v>
      </c>
      <c r="B67" s="12" t="str">
        <f>"王静静"</f>
        <v>王静静</v>
      </c>
      <c r="C67" s="12" t="str">
        <f t="shared" si="12"/>
        <v>女</v>
      </c>
      <c r="D67" s="7" t="s">
        <v>70</v>
      </c>
      <c r="E67" s="10"/>
    </row>
    <row r="68" spans="1:5" ht="15">
      <c r="A68" s="5">
        <v>65</v>
      </c>
      <c r="B68" s="12" t="str">
        <f>"查江燕"</f>
        <v>查江燕</v>
      </c>
      <c r="C68" s="12" t="str">
        <f t="shared" si="12"/>
        <v>女</v>
      </c>
      <c r="D68" s="7" t="s">
        <v>71</v>
      </c>
      <c r="E68" s="10"/>
    </row>
    <row r="69" spans="1:5" ht="15">
      <c r="A69" s="9">
        <v>66</v>
      </c>
      <c r="B69" s="12" t="str">
        <f>"梁红珍"</f>
        <v>梁红珍</v>
      </c>
      <c r="C69" s="12" t="str">
        <f t="shared" si="12"/>
        <v>女</v>
      </c>
      <c r="D69" s="7" t="s">
        <v>72</v>
      </c>
      <c r="E69" s="10"/>
    </row>
    <row r="70" spans="1:5" ht="15">
      <c r="A70" s="5">
        <v>67</v>
      </c>
      <c r="B70" s="12" t="str">
        <f>"李欣颐"</f>
        <v>李欣颐</v>
      </c>
      <c r="C70" s="12" t="str">
        <f t="shared" si="12"/>
        <v>女</v>
      </c>
      <c r="D70" s="7" t="s">
        <v>73</v>
      </c>
      <c r="E70" s="10"/>
    </row>
    <row r="71" spans="1:5" ht="15">
      <c r="A71" s="9">
        <v>68</v>
      </c>
      <c r="B71" s="12" t="str">
        <f>"文良春"</f>
        <v>文良春</v>
      </c>
      <c r="C71" s="12" t="str">
        <f aca="true" t="shared" si="13" ref="C71:C73">"男"</f>
        <v>男</v>
      </c>
      <c r="D71" s="7" t="s">
        <v>74</v>
      </c>
      <c r="E71" s="10"/>
    </row>
    <row r="72" spans="1:5" ht="15">
      <c r="A72" s="5">
        <v>69</v>
      </c>
      <c r="B72" s="12" t="str">
        <f>"王茂华"</f>
        <v>王茂华</v>
      </c>
      <c r="C72" s="12" t="str">
        <f t="shared" si="13"/>
        <v>男</v>
      </c>
      <c r="D72" s="7" t="s">
        <v>75</v>
      </c>
      <c r="E72" s="10"/>
    </row>
    <row r="73" spans="1:5" ht="15">
      <c r="A73" s="9">
        <v>70</v>
      </c>
      <c r="B73" s="12" t="str">
        <f>"高德"</f>
        <v>高德</v>
      </c>
      <c r="C73" s="12" t="str">
        <f t="shared" si="13"/>
        <v>男</v>
      </c>
      <c r="D73" s="7" t="s">
        <v>76</v>
      </c>
      <c r="E73" s="10"/>
    </row>
    <row r="74" spans="1:5" ht="15">
      <c r="A74" s="5">
        <v>71</v>
      </c>
      <c r="B74" s="12" t="str">
        <f>"陈雪婷"</f>
        <v>陈雪婷</v>
      </c>
      <c r="C74" s="12" t="str">
        <f aca="true" t="shared" si="14" ref="C74:C82">"女"</f>
        <v>女</v>
      </c>
      <c r="D74" s="7" t="s">
        <v>77</v>
      </c>
      <c r="E74" s="10"/>
    </row>
    <row r="75" spans="1:5" ht="15">
      <c r="A75" s="9">
        <v>72</v>
      </c>
      <c r="B75" s="12" t="str">
        <f>"吴惟肖"</f>
        <v>吴惟肖</v>
      </c>
      <c r="C75" s="12" t="str">
        <f t="shared" si="14"/>
        <v>女</v>
      </c>
      <c r="D75" s="7" t="s">
        <v>78</v>
      </c>
      <c r="E75" s="10"/>
    </row>
    <row r="76" spans="1:5" ht="15">
      <c r="A76" s="5">
        <v>73</v>
      </c>
      <c r="B76" s="12" t="str">
        <f>"陈肖飞"</f>
        <v>陈肖飞</v>
      </c>
      <c r="C76" s="12" t="str">
        <f t="shared" si="14"/>
        <v>女</v>
      </c>
      <c r="D76" s="7" t="s">
        <v>79</v>
      </c>
      <c r="E76" s="10"/>
    </row>
    <row r="77" spans="1:5" ht="15">
      <c r="A77" s="9">
        <v>74</v>
      </c>
      <c r="B77" s="12" t="str">
        <f>"邓义雪"</f>
        <v>邓义雪</v>
      </c>
      <c r="C77" s="12" t="str">
        <f t="shared" si="14"/>
        <v>女</v>
      </c>
      <c r="D77" s="7" t="s">
        <v>80</v>
      </c>
      <c r="E77" s="10"/>
    </row>
    <row r="78" spans="1:5" ht="15">
      <c r="A78" s="5">
        <v>75</v>
      </c>
      <c r="B78" s="12" t="str">
        <f>"陈煊姬"</f>
        <v>陈煊姬</v>
      </c>
      <c r="C78" s="12" t="str">
        <f t="shared" si="14"/>
        <v>女</v>
      </c>
      <c r="D78" s="7" t="s">
        <v>81</v>
      </c>
      <c r="E78" s="10"/>
    </row>
    <row r="79" spans="1:5" ht="15">
      <c r="A79" s="9">
        <v>76</v>
      </c>
      <c r="B79" s="12" t="str">
        <f>"赵钰"</f>
        <v>赵钰</v>
      </c>
      <c r="C79" s="12" t="str">
        <f t="shared" si="14"/>
        <v>女</v>
      </c>
      <c r="D79" s="7" t="s">
        <v>82</v>
      </c>
      <c r="E79" s="10"/>
    </row>
    <row r="80" spans="1:5" ht="15">
      <c r="A80" s="5">
        <v>77</v>
      </c>
      <c r="B80" s="12" t="str">
        <f>"张佳仪"</f>
        <v>张佳仪</v>
      </c>
      <c r="C80" s="12" t="str">
        <f t="shared" si="14"/>
        <v>女</v>
      </c>
      <c r="D80" s="7" t="s">
        <v>83</v>
      </c>
      <c r="E80" s="10"/>
    </row>
    <row r="81" spans="1:5" ht="15">
      <c r="A81" s="9">
        <v>78</v>
      </c>
      <c r="B81" s="12" t="str">
        <f>"唐元园"</f>
        <v>唐元园</v>
      </c>
      <c r="C81" s="12" t="str">
        <f t="shared" si="14"/>
        <v>女</v>
      </c>
      <c r="D81" s="7" t="s">
        <v>84</v>
      </c>
      <c r="E81" s="10"/>
    </row>
    <row r="82" spans="1:5" ht="15">
      <c r="A82" s="5">
        <v>79</v>
      </c>
      <c r="B82" s="12" t="str">
        <f>"许华燕"</f>
        <v>许华燕</v>
      </c>
      <c r="C82" s="12" t="str">
        <f t="shared" si="14"/>
        <v>女</v>
      </c>
      <c r="D82" s="7" t="s">
        <v>85</v>
      </c>
      <c r="E82" s="10"/>
    </row>
    <row r="83" spans="1:5" ht="15">
      <c r="A83" s="9">
        <v>80</v>
      </c>
      <c r="B83" s="12" t="str">
        <f>"檀琦"</f>
        <v>檀琦</v>
      </c>
      <c r="C83" s="12" t="str">
        <f aca="true" t="shared" si="15" ref="C83:C85">"男"</f>
        <v>男</v>
      </c>
      <c r="D83" s="7" t="s">
        <v>86</v>
      </c>
      <c r="E83" s="10"/>
    </row>
    <row r="84" spans="1:5" ht="15">
      <c r="A84" s="5">
        <v>81</v>
      </c>
      <c r="B84" s="12" t="str">
        <f>"刘顺"</f>
        <v>刘顺</v>
      </c>
      <c r="C84" s="12" t="str">
        <f t="shared" si="15"/>
        <v>男</v>
      </c>
      <c r="D84" s="7" t="s">
        <v>87</v>
      </c>
      <c r="E84" s="10"/>
    </row>
    <row r="85" spans="1:5" ht="15">
      <c r="A85" s="9">
        <v>82</v>
      </c>
      <c r="B85" s="12" t="str">
        <f>"曲德伟"</f>
        <v>曲德伟</v>
      </c>
      <c r="C85" s="12" t="str">
        <f t="shared" si="15"/>
        <v>男</v>
      </c>
      <c r="D85" s="7" t="s">
        <v>88</v>
      </c>
      <c r="E85" s="10"/>
    </row>
    <row r="86" spans="1:5" ht="15">
      <c r="A86" s="5">
        <v>83</v>
      </c>
      <c r="B86" s="12" t="str">
        <f>"苏少璐"</f>
        <v>苏少璐</v>
      </c>
      <c r="C86" s="12" t="str">
        <f aca="true" t="shared" si="16" ref="C86:C90">"女"</f>
        <v>女</v>
      </c>
      <c r="D86" s="7" t="s">
        <v>89</v>
      </c>
      <c r="E86" s="10"/>
    </row>
    <row r="87" spans="1:5" ht="15">
      <c r="A87" s="9">
        <v>84</v>
      </c>
      <c r="B87" s="12" t="str">
        <f>"李沁"</f>
        <v>李沁</v>
      </c>
      <c r="C87" s="12" t="str">
        <f t="shared" si="16"/>
        <v>女</v>
      </c>
      <c r="D87" s="7" t="s">
        <v>90</v>
      </c>
      <c r="E87" s="10"/>
    </row>
    <row r="88" spans="1:5" ht="15">
      <c r="A88" s="5">
        <v>85</v>
      </c>
      <c r="B88" s="12" t="str">
        <f>"吴元瑛"</f>
        <v>吴元瑛</v>
      </c>
      <c r="C88" s="12" t="str">
        <f t="shared" si="16"/>
        <v>女</v>
      </c>
      <c r="D88" s="7" t="s">
        <v>55</v>
      </c>
      <c r="E88" s="10"/>
    </row>
    <row r="89" spans="1:5" ht="15">
      <c r="A89" s="9">
        <v>86</v>
      </c>
      <c r="B89" s="12" t="str">
        <f>"郑雅芳"</f>
        <v>郑雅芳</v>
      </c>
      <c r="C89" s="12" t="str">
        <f t="shared" si="16"/>
        <v>女</v>
      </c>
      <c r="D89" s="7" t="s">
        <v>91</v>
      </c>
      <c r="E89" s="10"/>
    </row>
    <row r="90" spans="1:5" ht="15">
      <c r="A90" s="5">
        <v>87</v>
      </c>
      <c r="B90" s="12" t="str">
        <f>"石秋荫"</f>
        <v>石秋荫</v>
      </c>
      <c r="C90" s="12" t="str">
        <f t="shared" si="16"/>
        <v>女</v>
      </c>
      <c r="D90" s="7" t="s">
        <v>92</v>
      </c>
      <c r="E90" s="10"/>
    </row>
    <row r="91" spans="1:5" ht="15">
      <c r="A91" s="9">
        <v>88</v>
      </c>
      <c r="B91" s="12" t="str">
        <f>"黄昌华"</f>
        <v>黄昌华</v>
      </c>
      <c r="C91" s="12" t="str">
        <f aca="true" t="shared" si="17" ref="C91:C93">"男"</f>
        <v>男</v>
      </c>
      <c r="D91" s="7" t="s">
        <v>93</v>
      </c>
      <c r="E91" s="10"/>
    </row>
    <row r="92" spans="1:5" ht="15">
      <c r="A92" s="5">
        <v>89</v>
      </c>
      <c r="B92" s="12" t="str">
        <f>"李章波"</f>
        <v>李章波</v>
      </c>
      <c r="C92" s="12" t="str">
        <f t="shared" si="17"/>
        <v>男</v>
      </c>
      <c r="D92" s="7" t="s">
        <v>94</v>
      </c>
      <c r="E92" s="10"/>
    </row>
    <row r="93" spans="1:5" ht="15">
      <c r="A93" s="9">
        <v>90</v>
      </c>
      <c r="B93" s="12" t="str">
        <f>"陈炜 "</f>
        <v>陈炜 </v>
      </c>
      <c r="C93" s="12" t="str">
        <f t="shared" si="17"/>
        <v>男</v>
      </c>
      <c r="D93" s="7" t="s">
        <v>95</v>
      </c>
      <c r="E93" s="10"/>
    </row>
    <row r="94" spans="1:5" ht="15">
      <c r="A94" s="5">
        <v>91</v>
      </c>
      <c r="B94" s="12" t="str">
        <f>"齐曼 "</f>
        <v>齐曼 </v>
      </c>
      <c r="C94" s="12" t="str">
        <f aca="true" t="shared" si="18" ref="C94:C101">"女"</f>
        <v>女</v>
      </c>
      <c r="D94" s="7" t="s">
        <v>96</v>
      </c>
      <c r="E94" s="10"/>
    </row>
    <row r="95" spans="1:5" ht="15">
      <c r="A95" s="9">
        <v>92</v>
      </c>
      <c r="B95" s="12" t="str">
        <f>"陈瑞蓉"</f>
        <v>陈瑞蓉</v>
      </c>
      <c r="C95" s="12" t="str">
        <f t="shared" si="18"/>
        <v>女</v>
      </c>
      <c r="D95" s="7" t="s">
        <v>97</v>
      </c>
      <c r="E95" s="10"/>
    </row>
    <row r="96" spans="1:5" ht="15">
      <c r="A96" s="5">
        <v>93</v>
      </c>
      <c r="B96" s="12" t="str">
        <f>"苏应乾"</f>
        <v>苏应乾</v>
      </c>
      <c r="C96" s="12" t="str">
        <f t="shared" si="18"/>
        <v>女</v>
      </c>
      <c r="D96" s="7" t="s">
        <v>98</v>
      </c>
      <c r="E96" s="10"/>
    </row>
    <row r="97" spans="1:5" ht="15">
      <c r="A97" s="9">
        <v>94</v>
      </c>
      <c r="B97" s="12" t="str">
        <f>"陈少珠"</f>
        <v>陈少珠</v>
      </c>
      <c r="C97" s="12" t="str">
        <f t="shared" si="18"/>
        <v>女</v>
      </c>
      <c r="D97" s="7" t="s">
        <v>99</v>
      </c>
      <c r="E97" s="10"/>
    </row>
    <row r="98" spans="1:5" ht="15">
      <c r="A98" s="5">
        <v>95</v>
      </c>
      <c r="B98" s="12" t="str">
        <f>"朱雪"</f>
        <v>朱雪</v>
      </c>
      <c r="C98" s="12" t="str">
        <f t="shared" si="18"/>
        <v>女</v>
      </c>
      <c r="D98" s="7" t="s">
        <v>100</v>
      </c>
      <c r="E98" s="10"/>
    </row>
    <row r="99" spans="1:5" ht="15">
      <c r="A99" s="9">
        <v>96</v>
      </c>
      <c r="B99" s="12" t="str">
        <f>"金玉婉"</f>
        <v>金玉婉</v>
      </c>
      <c r="C99" s="12" t="str">
        <f t="shared" si="18"/>
        <v>女</v>
      </c>
      <c r="D99" s="7" t="s">
        <v>101</v>
      </c>
      <c r="E99" s="10"/>
    </row>
    <row r="100" spans="1:5" ht="15">
      <c r="A100" s="5">
        <v>97</v>
      </c>
      <c r="B100" s="12" t="str">
        <f>"陈琬森"</f>
        <v>陈琬森</v>
      </c>
      <c r="C100" s="12" t="str">
        <f t="shared" si="18"/>
        <v>女</v>
      </c>
      <c r="D100" s="7" t="s">
        <v>102</v>
      </c>
      <c r="E100" s="10"/>
    </row>
    <row r="101" spans="1:5" ht="15">
      <c r="A101" s="9">
        <v>98</v>
      </c>
      <c r="B101" s="12" t="str">
        <f>"王时珊"</f>
        <v>王时珊</v>
      </c>
      <c r="C101" s="12" t="str">
        <f t="shared" si="18"/>
        <v>女</v>
      </c>
      <c r="D101" s="7" t="s">
        <v>103</v>
      </c>
      <c r="E101" s="10"/>
    </row>
    <row r="102" spans="1:5" ht="15">
      <c r="A102" s="5">
        <v>99</v>
      </c>
      <c r="B102" s="12" t="str">
        <f>"章际耀"</f>
        <v>章际耀</v>
      </c>
      <c r="C102" s="12" t="str">
        <f aca="true" t="shared" si="19" ref="C102:C108">"男"</f>
        <v>男</v>
      </c>
      <c r="D102" s="7" t="s">
        <v>104</v>
      </c>
      <c r="E102" s="10"/>
    </row>
    <row r="103" spans="1:5" ht="15">
      <c r="A103" s="9">
        <v>100</v>
      </c>
      <c r="B103" s="12" t="str">
        <f>"周诗敏"</f>
        <v>周诗敏</v>
      </c>
      <c r="C103" s="12" t="str">
        <f>"女"</f>
        <v>女</v>
      </c>
      <c r="D103" s="7" t="s">
        <v>105</v>
      </c>
      <c r="E103" s="10"/>
    </row>
    <row r="104" spans="1:5" ht="15">
      <c r="A104" s="5">
        <v>101</v>
      </c>
      <c r="B104" s="12" t="str">
        <f>"邢丽雅"</f>
        <v>邢丽雅</v>
      </c>
      <c r="C104" s="12" t="str">
        <f>"女"</f>
        <v>女</v>
      </c>
      <c r="D104" s="7" t="s">
        <v>106</v>
      </c>
      <c r="E104" s="10"/>
    </row>
    <row r="105" spans="1:5" ht="15">
      <c r="A105" s="9">
        <v>102</v>
      </c>
      <c r="B105" s="12" t="str">
        <f>"符其荣"</f>
        <v>符其荣</v>
      </c>
      <c r="C105" s="12" t="str">
        <f t="shared" si="19"/>
        <v>男</v>
      </c>
      <c r="D105" s="7" t="s">
        <v>107</v>
      </c>
      <c r="E105" s="10"/>
    </row>
    <row r="106" spans="1:5" ht="15">
      <c r="A106" s="5">
        <v>103</v>
      </c>
      <c r="B106" s="12" t="str">
        <f>"全宏宇"</f>
        <v>全宏宇</v>
      </c>
      <c r="C106" s="12" t="str">
        <f t="shared" si="19"/>
        <v>男</v>
      </c>
      <c r="D106" s="7" t="s">
        <v>108</v>
      </c>
      <c r="E106" s="10"/>
    </row>
    <row r="107" spans="1:5" ht="15">
      <c r="A107" s="9">
        <v>104</v>
      </c>
      <c r="B107" s="12" t="str">
        <f>"高元兴"</f>
        <v>高元兴</v>
      </c>
      <c r="C107" s="12" t="str">
        <f t="shared" si="19"/>
        <v>男</v>
      </c>
      <c r="D107" s="7" t="s">
        <v>109</v>
      </c>
      <c r="E107" s="10"/>
    </row>
    <row r="108" spans="1:5" ht="15">
      <c r="A108" s="5">
        <v>105</v>
      </c>
      <c r="B108" s="12" t="str">
        <f>"郑敬翔"</f>
        <v>郑敬翔</v>
      </c>
      <c r="C108" s="12" t="str">
        <f t="shared" si="19"/>
        <v>男</v>
      </c>
      <c r="D108" s="7" t="s">
        <v>110</v>
      </c>
      <c r="E108" s="10"/>
    </row>
    <row r="109" spans="1:5" ht="15">
      <c r="A109" s="9">
        <v>106</v>
      </c>
      <c r="B109" s="12" t="str">
        <f>"陈冬瑶"</f>
        <v>陈冬瑶</v>
      </c>
      <c r="C109" s="12" t="str">
        <f aca="true" t="shared" si="20" ref="C109:C112">"女"</f>
        <v>女</v>
      </c>
      <c r="D109" s="7" t="s">
        <v>111</v>
      </c>
      <c r="E109" s="10"/>
    </row>
    <row r="110" spans="1:5" ht="15">
      <c r="A110" s="5">
        <v>107</v>
      </c>
      <c r="B110" s="12" t="str">
        <f>"麦秋翠"</f>
        <v>麦秋翠</v>
      </c>
      <c r="C110" s="12" t="str">
        <f t="shared" si="20"/>
        <v>女</v>
      </c>
      <c r="D110" s="7" t="s">
        <v>112</v>
      </c>
      <c r="E110" s="10"/>
    </row>
    <row r="111" spans="1:5" ht="15">
      <c r="A111" s="9">
        <v>108</v>
      </c>
      <c r="B111" s="12" t="str">
        <f>"许小妹"</f>
        <v>许小妹</v>
      </c>
      <c r="C111" s="12" t="str">
        <f t="shared" si="20"/>
        <v>女</v>
      </c>
      <c r="D111" s="7" t="s">
        <v>113</v>
      </c>
      <c r="E111" s="10"/>
    </row>
    <row r="112" spans="1:5" ht="15">
      <c r="A112" s="5">
        <v>109</v>
      </c>
      <c r="B112" s="12" t="str">
        <f>"曾敏"</f>
        <v>曾敏</v>
      </c>
      <c r="C112" s="12" t="str">
        <f t="shared" si="20"/>
        <v>女</v>
      </c>
      <c r="D112" s="7" t="s">
        <v>114</v>
      </c>
      <c r="E112" s="10"/>
    </row>
    <row r="113" spans="1:5" ht="15">
      <c r="A113" s="9">
        <v>110</v>
      </c>
      <c r="B113" s="12" t="str">
        <f>"纪一帆"</f>
        <v>纪一帆</v>
      </c>
      <c r="C113" s="12" t="str">
        <f>"男"</f>
        <v>男</v>
      </c>
      <c r="D113" s="7" t="s">
        <v>115</v>
      </c>
      <c r="E113" s="10"/>
    </row>
    <row r="114" spans="1:5" ht="15">
      <c r="A114" s="5">
        <v>111</v>
      </c>
      <c r="B114" s="12" t="str">
        <f>"肖美云"</f>
        <v>肖美云</v>
      </c>
      <c r="C114" s="12" t="str">
        <f aca="true" t="shared" si="21" ref="C114:C120">"女"</f>
        <v>女</v>
      </c>
      <c r="D114" s="7" t="s">
        <v>116</v>
      </c>
      <c r="E114" s="10"/>
    </row>
    <row r="115" spans="1:5" ht="15">
      <c r="A115" s="9">
        <v>112</v>
      </c>
      <c r="B115" s="12" t="str">
        <f>"吴彩瑜"</f>
        <v>吴彩瑜</v>
      </c>
      <c r="C115" s="12" t="str">
        <f t="shared" si="21"/>
        <v>女</v>
      </c>
      <c r="D115" s="7" t="s">
        <v>117</v>
      </c>
      <c r="E115" s="10"/>
    </row>
    <row r="116" spans="1:5" ht="15">
      <c r="A116" s="5">
        <v>113</v>
      </c>
      <c r="B116" s="12" t="str">
        <f>"阮钰"</f>
        <v>阮钰</v>
      </c>
      <c r="C116" s="12" t="str">
        <f t="shared" si="21"/>
        <v>女</v>
      </c>
      <c r="D116" s="7" t="s">
        <v>118</v>
      </c>
      <c r="E116" s="10"/>
    </row>
    <row r="117" spans="1:5" ht="15">
      <c r="A117" s="9">
        <v>114</v>
      </c>
      <c r="B117" s="12" t="str">
        <f>"吉玉佳"</f>
        <v>吉玉佳</v>
      </c>
      <c r="C117" s="12" t="str">
        <f t="shared" si="21"/>
        <v>女</v>
      </c>
      <c r="D117" s="7" t="s">
        <v>119</v>
      </c>
      <c r="E117" s="10"/>
    </row>
    <row r="118" spans="1:5" ht="15">
      <c r="A118" s="5">
        <v>115</v>
      </c>
      <c r="B118" s="12" t="str">
        <f>"王德姣"</f>
        <v>王德姣</v>
      </c>
      <c r="C118" s="12" t="str">
        <f t="shared" si="21"/>
        <v>女</v>
      </c>
      <c r="D118" s="7" t="s">
        <v>120</v>
      </c>
      <c r="E118" s="10"/>
    </row>
    <row r="119" spans="1:5" ht="15">
      <c r="A119" s="9">
        <v>116</v>
      </c>
      <c r="B119" s="12" t="str">
        <f>"黎青青"</f>
        <v>黎青青</v>
      </c>
      <c r="C119" s="12" t="str">
        <f t="shared" si="21"/>
        <v>女</v>
      </c>
      <c r="D119" s="7" t="s">
        <v>121</v>
      </c>
      <c r="E119" s="10"/>
    </row>
    <row r="120" spans="1:5" ht="15">
      <c r="A120" s="5">
        <v>117</v>
      </c>
      <c r="B120" s="12" t="str">
        <f>"商小丽"</f>
        <v>商小丽</v>
      </c>
      <c r="C120" s="12" t="str">
        <f t="shared" si="21"/>
        <v>女</v>
      </c>
      <c r="D120" s="7" t="s">
        <v>122</v>
      </c>
      <c r="E120" s="10"/>
    </row>
    <row r="121" spans="1:5" ht="15">
      <c r="A121" s="9">
        <v>118</v>
      </c>
      <c r="B121" s="12" t="str">
        <f>"谢辉"</f>
        <v>谢辉</v>
      </c>
      <c r="C121" s="12" t="str">
        <f aca="true" t="shared" si="22" ref="C121:C123">"男"</f>
        <v>男</v>
      </c>
      <c r="D121" s="7" t="s">
        <v>123</v>
      </c>
      <c r="E121" s="10"/>
    </row>
    <row r="122" spans="1:5" ht="15">
      <c r="A122" s="5">
        <v>119</v>
      </c>
      <c r="B122" s="12" t="str">
        <f>"艾三多"</f>
        <v>艾三多</v>
      </c>
      <c r="C122" s="12" t="str">
        <f t="shared" si="22"/>
        <v>男</v>
      </c>
      <c r="D122" s="7" t="s">
        <v>124</v>
      </c>
      <c r="E122" s="10"/>
    </row>
    <row r="123" spans="1:5" ht="15">
      <c r="A123" s="9">
        <v>120</v>
      </c>
      <c r="B123" s="12" t="str">
        <f>"荀子旭"</f>
        <v>荀子旭</v>
      </c>
      <c r="C123" s="12" t="str">
        <f t="shared" si="22"/>
        <v>男</v>
      </c>
      <c r="D123" s="7" t="s">
        <v>125</v>
      </c>
      <c r="E123" s="10"/>
    </row>
    <row r="124" spans="1:5" ht="15">
      <c r="A124" s="5">
        <v>121</v>
      </c>
      <c r="B124" s="12" t="str">
        <f>"宋晓娜"</f>
        <v>宋晓娜</v>
      </c>
      <c r="C124" s="12" t="str">
        <f aca="true" t="shared" si="23" ref="C124:C132">"女"</f>
        <v>女</v>
      </c>
      <c r="D124" s="7" t="s">
        <v>126</v>
      </c>
      <c r="E124" s="10"/>
    </row>
    <row r="125" spans="1:5" ht="15">
      <c r="A125" s="9">
        <v>122</v>
      </c>
      <c r="B125" s="12" t="str">
        <f>"苏裕博"</f>
        <v>苏裕博</v>
      </c>
      <c r="C125" s="12" t="str">
        <f>"男"</f>
        <v>男</v>
      </c>
      <c r="D125" s="7" t="s">
        <v>127</v>
      </c>
      <c r="E125" s="10"/>
    </row>
    <row r="126" spans="1:5" ht="15">
      <c r="A126" s="5">
        <v>123</v>
      </c>
      <c r="B126" s="12" t="str">
        <f>"池芳留"</f>
        <v>池芳留</v>
      </c>
      <c r="C126" s="12" t="str">
        <f t="shared" si="23"/>
        <v>女</v>
      </c>
      <c r="D126" s="7" t="s">
        <v>128</v>
      </c>
      <c r="E126" s="10"/>
    </row>
    <row r="127" spans="1:5" ht="15">
      <c r="A127" s="9">
        <v>124</v>
      </c>
      <c r="B127" s="12" t="str">
        <f>"李冬岩"</f>
        <v>李冬岩</v>
      </c>
      <c r="C127" s="12" t="str">
        <f t="shared" si="23"/>
        <v>女</v>
      </c>
      <c r="D127" s="7" t="s">
        <v>129</v>
      </c>
      <c r="E127" s="10"/>
    </row>
    <row r="128" spans="1:5" ht="15">
      <c r="A128" s="5">
        <v>125</v>
      </c>
      <c r="B128" s="12" t="str">
        <f>"杨茵"</f>
        <v>杨茵</v>
      </c>
      <c r="C128" s="12" t="str">
        <f t="shared" si="23"/>
        <v>女</v>
      </c>
      <c r="D128" s="7" t="s">
        <v>130</v>
      </c>
      <c r="E128" s="10"/>
    </row>
    <row r="129" spans="1:5" ht="15">
      <c r="A129" s="9">
        <v>126</v>
      </c>
      <c r="B129" s="12" t="str">
        <f>"吴灵霞"</f>
        <v>吴灵霞</v>
      </c>
      <c r="C129" s="12" t="str">
        <f t="shared" si="23"/>
        <v>女</v>
      </c>
      <c r="D129" s="7" t="s">
        <v>131</v>
      </c>
      <c r="E129" s="10"/>
    </row>
    <row r="130" spans="1:5" ht="15">
      <c r="A130" s="5">
        <v>127</v>
      </c>
      <c r="B130" s="12" t="str">
        <f>"陈婷婷"</f>
        <v>陈婷婷</v>
      </c>
      <c r="C130" s="12" t="str">
        <f t="shared" si="23"/>
        <v>女</v>
      </c>
      <c r="D130" s="7" t="s">
        <v>132</v>
      </c>
      <c r="E130" s="10"/>
    </row>
    <row r="131" spans="1:5" ht="15">
      <c r="A131" s="9">
        <v>128</v>
      </c>
      <c r="B131" s="12" t="str">
        <f>"黄银玲"</f>
        <v>黄银玲</v>
      </c>
      <c r="C131" s="12" t="str">
        <f t="shared" si="23"/>
        <v>女</v>
      </c>
      <c r="D131" s="7" t="s">
        <v>133</v>
      </c>
      <c r="E131" s="10"/>
    </row>
    <row r="132" spans="1:5" ht="15">
      <c r="A132" s="5">
        <v>129</v>
      </c>
      <c r="B132" s="12" t="str">
        <f>"王军"</f>
        <v>王军</v>
      </c>
      <c r="C132" s="12" t="str">
        <f t="shared" si="23"/>
        <v>女</v>
      </c>
      <c r="D132" s="7" t="s">
        <v>134</v>
      </c>
      <c r="E132" s="10"/>
    </row>
    <row r="133" spans="1:5" ht="15">
      <c r="A133" s="9">
        <v>130</v>
      </c>
      <c r="B133" s="12" t="str">
        <f>"彭涛"</f>
        <v>彭涛</v>
      </c>
      <c r="C133" s="12" t="str">
        <f aca="true" t="shared" si="24" ref="C133:C138">"男"</f>
        <v>男</v>
      </c>
      <c r="D133" s="7" t="s">
        <v>135</v>
      </c>
      <c r="E133" s="10"/>
    </row>
    <row r="134" spans="1:5" ht="15">
      <c r="A134" s="5">
        <v>131</v>
      </c>
      <c r="B134" s="12" t="str">
        <f>"杨婧"</f>
        <v>杨婧</v>
      </c>
      <c r="C134" s="12" t="str">
        <f aca="true" t="shared" si="25" ref="C134:C137">"女"</f>
        <v>女</v>
      </c>
      <c r="D134" s="7" t="s">
        <v>136</v>
      </c>
      <c r="E134" s="10"/>
    </row>
    <row r="135" spans="1:5" ht="15">
      <c r="A135" s="9">
        <v>132</v>
      </c>
      <c r="B135" s="12" t="str">
        <f>"颜友斌"</f>
        <v>颜友斌</v>
      </c>
      <c r="C135" s="12" t="str">
        <f t="shared" si="24"/>
        <v>男</v>
      </c>
      <c r="D135" s="7" t="s">
        <v>137</v>
      </c>
      <c r="E135" s="10"/>
    </row>
    <row r="136" spans="1:5" ht="15">
      <c r="A136" s="5">
        <v>133</v>
      </c>
      <c r="B136" s="12" t="str">
        <f>"李媛"</f>
        <v>李媛</v>
      </c>
      <c r="C136" s="12" t="str">
        <f t="shared" si="25"/>
        <v>女</v>
      </c>
      <c r="D136" s="7" t="s">
        <v>138</v>
      </c>
      <c r="E136" s="10"/>
    </row>
    <row r="137" spans="1:5" ht="15">
      <c r="A137" s="9">
        <v>134</v>
      </c>
      <c r="B137" s="12" t="str">
        <f>"黄瑾"</f>
        <v>黄瑾</v>
      </c>
      <c r="C137" s="12" t="str">
        <f t="shared" si="25"/>
        <v>女</v>
      </c>
      <c r="D137" s="7" t="s">
        <v>139</v>
      </c>
      <c r="E137" s="10"/>
    </row>
    <row r="138" spans="1:5" ht="15">
      <c r="A138" s="5">
        <v>135</v>
      </c>
      <c r="B138" s="12" t="str">
        <f>"罗树觉"</f>
        <v>罗树觉</v>
      </c>
      <c r="C138" s="12" t="str">
        <f t="shared" si="24"/>
        <v>男</v>
      </c>
      <c r="D138" s="7" t="s">
        <v>140</v>
      </c>
      <c r="E138" s="10"/>
    </row>
    <row r="139" spans="1:5" ht="15">
      <c r="A139" s="9">
        <v>136</v>
      </c>
      <c r="B139" s="12" t="str">
        <f>"冯大娇"</f>
        <v>冯大娇</v>
      </c>
      <c r="C139" s="12" t="str">
        <f aca="true" t="shared" si="26" ref="C139:C146">"女"</f>
        <v>女</v>
      </c>
      <c r="D139" s="7" t="s">
        <v>141</v>
      </c>
      <c r="E139" s="10"/>
    </row>
    <row r="140" spans="1:5" ht="15">
      <c r="A140" s="5">
        <v>137</v>
      </c>
      <c r="B140" s="12" t="str">
        <f>"吴雯雯"</f>
        <v>吴雯雯</v>
      </c>
      <c r="C140" s="12" t="str">
        <f t="shared" si="26"/>
        <v>女</v>
      </c>
      <c r="D140" s="7" t="s">
        <v>142</v>
      </c>
      <c r="E140" s="10"/>
    </row>
    <row r="141" spans="1:5" ht="15">
      <c r="A141" s="9">
        <v>138</v>
      </c>
      <c r="B141" s="12" t="str">
        <f>"陈光潭"</f>
        <v>陈光潭</v>
      </c>
      <c r="C141" s="12" t="str">
        <f t="shared" si="26"/>
        <v>女</v>
      </c>
      <c r="D141" s="7" t="s">
        <v>143</v>
      </c>
      <c r="E141" s="10"/>
    </row>
    <row r="142" spans="1:5" ht="15">
      <c r="A142" s="5">
        <v>139</v>
      </c>
      <c r="B142" s="12" t="str">
        <f>"陈立静"</f>
        <v>陈立静</v>
      </c>
      <c r="C142" s="12" t="str">
        <f t="shared" si="26"/>
        <v>女</v>
      </c>
      <c r="D142" s="7" t="s">
        <v>144</v>
      </c>
      <c r="E142" s="10"/>
    </row>
    <row r="143" spans="1:5" ht="15">
      <c r="A143" s="9">
        <v>140</v>
      </c>
      <c r="B143" s="12" t="str">
        <f>"罗海娜"</f>
        <v>罗海娜</v>
      </c>
      <c r="C143" s="12" t="str">
        <f t="shared" si="26"/>
        <v>女</v>
      </c>
      <c r="D143" s="7" t="s">
        <v>145</v>
      </c>
      <c r="E143" s="10"/>
    </row>
    <row r="144" spans="1:5" ht="15">
      <c r="A144" s="5">
        <v>141</v>
      </c>
      <c r="B144" s="12" t="str">
        <f>"黄和金"</f>
        <v>黄和金</v>
      </c>
      <c r="C144" s="12" t="str">
        <f t="shared" si="26"/>
        <v>女</v>
      </c>
      <c r="D144" s="7" t="s">
        <v>146</v>
      </c>
      <c r="E144" s="10"/>
    </row>
    <row r="145" spans="1:5" ht="15">
      <c r="A145" s="9">
        <v>142</v>
      </c>
      <c r="B145" s="12" t="str">
        <f>"陈小琴"</f>
        <v>陈小琴</v>
      </c>
      <c r="C145" s="12" t="str">
        <f t="shared" si="26"/>
        <v>女</v>
      </c>
      <c r="D145" s="7" t="s">
        <v>147</v>
      </c>
      <c r="E145" s="10"/>
    </row>
    <row r="146" spans="1:5" ht="15">
      <c r="A146" s="5">
        <v>143</v>
      </c>
      <c r="B146" s="12" t="str">
        <f>"李倩"</f>
        <v>李倩</v>
      </c>
      <c r="C146" s="12" t="str">
        <f t="shared" si="26"/>
        <v>女</v>
      </c>
      <c r="D146" s="7" t="s">
        <v>148</v>
      </c>
      <c r="E146" s="10"/>
    </row>
    <row r="147" spans="1:5" ht="15">
      <c r="A147" s="9">
        <v>144</v>
      </c>
      <c r="B147" s="12" t="str">
        <f>"张日丰"</f>
        <v>张日丰</v>
      </c>
      <c r="C147" s="12" t="str">
        <f aca="true" t="shared" si="27" ref="C147:C150">"男"</f>
        <v>男</v>
      </c>
      <c r="D147" s="7" t="s">
        <v>149</v>
      </c>
      <c r="E147" s="10"/>
    </row>
    <row r="148" spans="1:5" ht="15">
      <c r="A148" s="5">
        <v>145</v>
      </c>
      <c r="B148" s="12" t="str">
        <f>"黄垂婷"</f>
        <v>黄垂婷</v>
      </c>
      <c r="C148" s="12" t="str">
        <f aca="true" t="shared" si="28" ref="C148:C154">"女"</f>
        <v>女</v>
      </c>
      <c r="D148" s="7" t="s">
        <v>150</v>
      </c>
      <c r="E148" s="10"/>
    </row>
    <row r="149" spans="1:5" ht="15">
      <c r="A149" s="9">
        <v>146</v>
      </c>
      <c r="B149" s="12" t="str">
        <f>"王鹏"</f>
        <v>王鹏</v>
      </c>
      <c r="C149" s="12" t="str">
        <f t="shared" si="27"/>
        <v>男</v>
      </c>
      <c r="D149" s="7" t="s">
        <v>151</v>
      </c>
      <c r="E149" s="10"/>
    </row>
    <row r="150" spans="1:5" ht="15">
      <c r="A150" s="5">
        <v>147</v>
      </c>
      <c r="B150" s="12" t="str">
        <f>"王延山"</f>
        <v>王延山</v>
      </c>
      <c r="C150" s="12" t="str">
        <f t="shared" si="27"/>
        <v>男</v>
      </c>
      <c r="D150" s="7" t="s">
        <v>152</v>
      </c>
      <c r="E150" s="10"/>
    </row>
    <row r="151" spans="1:5" ht="15">
      <c r="A151" s="9">
        <v>148</v>
      </c>
      <c r="B151" s="12" t="str">
        <f>"庞广妹"</f>
        <v>庞广妹</v>
      </c>
      <c r="C151" s="12" t="str">
        <f t="shared" si="28"/>
        <v>女</v>
      </c>
      <c r="D151" s="7" t="s">
        <v>153</v>
      </c>
      <c r="E151" s="10"/>
    </row>
    <row r="152" spans="1:5" ht="15">
      <c r="A152" s="5">
        <v>149</v>
      </c>
      <c r="B152" s="12" t="str">
        <f>"潘荣"</f>
        <v>潘荣</v>
      </c>
      <c r="C152" s="12" t="str">
        <f t="shared" si="28"/>
        <v>女</v>
      </c>
      <c r="D152" s="7" t="s">
        <v>154</v>
      </c>
      <c r="E152" s="10"/>
    </row>
    <row r="153" spans="1:5" ht="15">
      <c r="A153" s="9">
        <v>150</v>
      </c>
      <c r="B153" s="12" t="str">
        <f>"代彩虹"</f>
        <v>代彩虹</v>
      </c>
      <c r="C153" s="12" t="str">
        <f t="shared" si="28"/>
        <v>女</v>
      </c>
      <c r="D153" s="7" t="s">
        <v>155</v>
      </c>
      <c r="E153" s="10"/>
    </row>
    <row r="154" spans="1:5" ht="15">
      <c r="A154" s="5">
        <v>151</v>
      </c>
      <c r="B154" s="12" t="str">
        <f>"柯俊婕"</f>
        <v>柯俊婕</v>
      </c>
      <c r="C154" s="12" t="str">
        <f t="shared" si="28"/>
        <v>女</v>
      </c>
      <c r="D154" s="7" t="s">
        <v>156</v>
      </c>
      <c r="E154" s="10"/>
    </row>
    <row r="155" spans="1:5" ht="15">
      <c r="A155" s="9">
        <v>152</v>
      </c>
      <c r="B155" s="12" t="str">
        <f>"杨慧武"</f>
        <v>杨慧武</v>
      </c>
      <c r="C155" s="12" t="str">
        <f aca="true" t="shared" si="29" ref="C155:C159">"男"</f>
        <v>男</v>
      </c>
      <c r="D155" s="7" t="s">
        <v>157</v>
      </c>
      <c r="E155" s="10"/>
    </row>
    <row r="156" spans="1:5" ht="15">
      <c r="A156" s="5">
        <v>153</v>
      </c>
      <c r="B156" s="12" t="str">
        <f>"陈蔓"</f>
        <v>陈蔓</v>
      </c>
      <c r="C156" s="12" t="str">
        <f>"女"</f>
        <v>女</v>
      </c>
      <c r="D156" s="7" t="s">
        <v>158</v>
      </c>
      <c r="E156" s="10"/>
    </row>
    <row r="157" spans="1:5" ht="15">
      <c r="A157" s="9">
        <v>154</v>
      </c>
      <c r="B157" s="12" t="str">
        <f>"王凯业"</f>
        <v>王凯业</v>
      </c>
      <c r="C157" s="12" t="str">
        <f t="shared" si="29"/>
        <v>男</v>
      </c>
      <c r="D157" s="7" t="s">
        <v>159</v>
      </c>
      <c r="E157" s="10"/>
    </row>
    <row r="158" spans="1:5" ht="15">
      <c r="A158" s="5">
        <v>155</v>
      </c>
      <c r="B158" s="12" t="str">
        <f>"符坚鹏"</f>
        <v>符坚鹏</v>
      </c>
      <c r="C158" s="12" t="str">
        <f t="shared" si="29"/>
        <v>男</v>
      </c>
      <c r="D158" s="7" t="s">
        <v>160</v>
      </c>
      <c r="E158" s="10"/>
    </row>
    <row r="159" spans="1:5" ht="15">
      <c r="A159" s="9">
        <v>156</v>
      </c>
      <c r="B159" s="12" t="str">
        <f>"纪新盛"</f>
        <v>纪新盛</v>
      </c>
      <c r="C159" s="12" t="str">
        <f t="shared" si="29"/>
        <v>男</v>
      </c>
      <c r="D159" s="7" t="s">
        <v>161</v>
      </c>
      <c r="E159" s="10"/>
    </row>
    <row r="160" spans="1:5" ht="15">
      <c r="A160" s="5">
        <v>157</v>
      </c>
      <c r="B160" s="12" t="str">
        <f>"邢方璨"</f>
        <v>邢方璨</v>
      </c>
      <c r="C160" s="12" t="str">
        <f aca="true" t="shared" si="30" ref="C160:C163">"女"</f>
        <v>女</v>
      </c>
      <c r="D160" s="7" t="s">
        <v>162</v>
      </c>
      <c r="E160" s="10"/>
    </row>
    <row r="161" spans="1:5" ht="15">
      <c r="A161" s="9">
        <v>158</v>
      </c>
      <c r="B161" s="12" t="str">
        <f>"冯宣豪"</f>
        <v>冯宣豪</v>
      </c>
      <c r="C161" s="12" t="str">
        <f aca="true" t="shared" si="31" ref="C161:C167">"男"</f>
        <v>男</v>
      </c>
      <c r="D161" s="7" t="s">
        <v>163</v>
      </c>
      <c r="E161" s="10"/>
    </row>
    <row r="162" spans="1:5" ht="15">
      <c r="A162" s="5">
        <v>159</v>
      </c>
      <c r="B162" s="12" t="str">
        <f>"农惠"</f>
        <v>农惠</v>
      </c>
      <c r="C162" s="12" t="str">
        <f t="shared" si="30"/>
        <v>女</v>
      </c>
      <c r="D162" s="7" t="s">
        <v>164</v>
      </c>
      <c r="E162" s="10"/>
    </row>
    <row r="163" spans="1:5" ht="15">
      <c r="A163" s="9">
        <v>160</v>
      </c>
      <c r="B163" s="12" t="str">
        <f>"傅丽曼"</f>
        <v>傅丽曼</v>
      </c>
      <c r="C163" s="12" t="str">
        <f t="shared" si="30"/>
        <v>女</v>
      </c>
      <c r="D163" s="7" t="s">
        <v>165</v>
      </c>
      <c r="E163" s="10"/>
    </row>
    <row r="164" spans="1:5" ht="15">
      <c r="A164" s="5">
        <v>161</v>
      </c>
      <c r="B164" s="12" t="str">
        <f>"陈文智"</f>
        <v>陈文智</v>
      </c>
      <c r="C164" s="12" t="str">
        <f t="shared" si="31"/>
        <v>男</v>
      </c>
      <c r="D164" s="7" t="s">
        <v>166</v>
      </c>
      <c r="E164" s="10"/>
    </row>
    <row r="165" spans="1:5" ht="15">
      <c r="A165" s="9">
        <v>162</v>
      </c>
      <c r="B165" s="12" t="str">
        <f>"杨程"</f>
        <v>杨程</v>
      </c>
      <c r="C165" s="12" t="str">
        <f aca="true" t="shared" si="32" ref="C165:C171">"女"</f>
        <v>女</v>
      </c>
      <c r="D165" s="7" t="s">
        <v>167</v>
      </c>
      <c r="E165" s="10"/>
    </row>
    <row r="166" spans="1:5" ht="15">
      <c r="A166" s="5">
        <v>163</v>
      </c>
      <c r="B166" s="12" t="str">
        <f>"符光亮"</f>
        <v>符光亮</v>
      </c>
      <c r="C166" s="12" t="str">
        <f t="shared" si="31"/>
        <v>男</v>
      </c>
      <c r="D166" s="7" t="s">
        <v>168</v>
      </c>
      <c r="E166" s="10"/>
    </row>
    <row r="167" spans="1:5" ht="15">
      <c r="A167" s="9">
        <v>164</v>
      </c>
      <c r="B167" s="12" t="str">
        <f>"冯凯"</f>
        <v>冯凯</v>
      </c>
      <c r="C167" s="12" t="str">
        <f t="shared" si="31"/>
        <v>男</v>
      </c>
      <c r="D167" s="7" t="s">
        <v>169</v>
      </c>
      <c r="E167" s="10"/>
    </row>
    <row r="168" spans="1:5" ht="15">
      <c r="A168" s="5">
        <v>165</v>
      </c>
      <c r="B168" s="12" t="str">
        <f>"潘红"</f>
        <v>潘红</v>
      </c>
      <c r="C168" s="12" t="str">
        <f t="shared" si="32"/>
        <v>女</v>
      </c>
      <c r="D168" s="7" t="s">
        <v>170</v>
      </c>
      <c r="E168" s="10"/>
    </row>
    <row r="169" spans="1:5" ht="15">
      <c r="A169" s="9">
        <v>166</v>
      </c>
      <c r="B169" s="12" t="str">
        <f>"黄妍"</f>
        <v>黄妍</v>
      </c>
      <c r="C169" s="12" t="str">
        <f t="shared" si="32"/>
        <v>女</v>
      </c>
      <c r="D169" s="7" t="s">
        <v>171</v>
      </c>
      <c r="E169" s="10"/>
    </row>
    <row r="170" spans="1:5" ht="15">
      <c r="A170" s="5">
        <v>167</v>
      </c>
      <c r="B170" s="12" t="str">
        <f>"张郁郁"</f>
        <v>张郁郁</v>
      </c>
      <c r="C170" s="12" t="str">
        <f t="shared" si="32"/>
        <v>女</v>
      </c>
      <c r="D170" s="7" t="s">
        <v>172</v>
      </c>
      <c r="E170" s="10"/>
    </row>
    <row r="171" spans="1:5" ht="15">
      <c r="A171" s="9">
        <v>168</v>
      </c>
      <c r="B171" s="12" t="str">
        <f>"谭月"</f>
        <v>谭月</v>
      </c>
      <c r="C171" s="12" t="str">
        <f t="shared" si="32"/>
        <v>女</v>
      </c>
      <c r="D171" s="7" t="s">
        <v>173</v>
      </c>
      <c r="E171" s="10"/>
    </row>
    <row r="172" spans="1:5" ht="15">
      <c r="A172" s="5">
        <v>169</v>
      </c>
      <c r="B172" s="12" t="str">
        <f>"王忠礼"</f>
        <v>王忠礼</v>
      </c>
      <c r="C172" s="12" t="str">
        <f>"男"</f>
        <v>男</v>
      </c>
      <c r="D172" s="7" t="s">
        <v>174</v>
      </c>
      <c r="E172" s="10"/>
    </row>
    <row r="173" spans="1:5" ht="15">
      <c r="A173" s="9">
        <v>170</v>
      </c>
      <c r="B173" s="12" t="str">
        <f>"林莉玉"</f>
        <v>林莉玉</v>
      </c>
      <c r="C173" s="12" t="str">
        <f aca="true" t="shared" si="33" ref="C173:C182">"女"</f>
        <v>女</v>
      </c>
      <c r="D173" s="7" t="s">
        <v>175</v>
      </c>
      <c r="E173" s="10"/>
    </row>
    <row r="174" spans="1:5" ht="15">
      <c r="A174" s="5">
        <v>171</v>
      </c>
      <c r="B174" s="12" t="str">
        <f>"林文基"</f>
        <v>林文基</v>
      </c>
      <c r="C174" s="12" t="str">
        <f>"男"</f>
        <v>男</v>
      </c>
      <c r="D174" s="7" t="s">
        <v>176</v>
      </c>
      <c r="E174" s="10"/>
    </row>
    <row r="175" spans="1:5" ht="15">
      <c r="A175" s="9">
        <v>172</v>
      </c>
      <c r="B175" s="12" t="str">
        <f>"王丽文"</f>
        <v>王丽文</v>
      </c>
      <c r="C175" s="12" t="str">
        <f t="shared" si="33"/>
        <v>女</v>
      </c>
      <c r="D175" s="7" t="s">
        <v>177</v>
      </c>
      <c r="E175" s="10"/>
    </row>
    <row r="176" spans="1:5" ht="15">
      <c r="A176" s="5">
        <v>173</v>
      </c>
      <c r="B176" s="12" t="str">
        <f>"李金妹"</f>
        <v>李金妹</v>
      </c>
      <c r="C176" s="12" t="str">
        <f t="shared" si="33"/>
        <v>女</v>
      </c>
      <c r="D176" s="7" t="s">
        <v>178</v>
      </c>
      <c r="E176" s="10"/>
    </row>
    <row r="177" spans="1:5" ht="15">
      <c r="A177" s="9">
        <v>174</v>
      </c>
      <c r="B177" s="12" t="str">
        <f>"陈征征"</f>
        <v>陈征征</v>
      </c>
      <c r="C177" s="12" t="str">
        <f t="shared" si="33"/>
        <v>女</v>
      </c>
      <c r="D177" s="7" t="s">
        <v>179</v>
      </c>
      <c r="E177" s="10"/>
    </row>
    <row r="178" spans="1:5" ht="15">
      <c r="A178" s="5">
        <v>175</v>
      </c>
      <c r="B178" s="12" t="str">
        <f>"陈会清"</f>
        <v>陈会清</v>
      </c>
      <c r="C178" s="12" t="str">
        <f t="shared" si="33"/>
        <v>女</v>
      </c>
      <c r="D178" s="7" t="s">
        <v>180</v>
      </c>
      <c r="E178" s="10"/>
    </row>
    <row r="179" spans="1:5" ht="15">
      <c r="A179" s="9">
        <v>176</v>
      </c>
      <c r="B179" s="12" t="str">
        <f>"潘国秀"</f>
        <v>潘国秀</v>
      </c>
      <c r="C179" s="12" t="str">
        <f t="shared" si="33"/>
        <v>女</v>
      </c>
      <c r="D179" s="7" t="s">
        <v>181</v>
      </c>
      <c r="E179" s="10"/>
    </row>
    <row r="180" spans="1:5" ht="15">
      <c r="A180" s="5">
        <v>177</v>
      </c>
      <c r="B180" s="12" t="str">
        <f>"苏妮"</f>
        <v>苏妮</v>
      </c>
      <c r="C180" s="12" t="str">
        <f t="shared" si="33"/>
        <v>女</v>
      </c>
      <c r="D180" s="7" t="s">
        <v>182</v>
      </c>
      <c r="E180" s="10"/>
    </row>
    <row r="181" spans="1:5" ht="15">
      <c r="A181" s="9">
        <v>178</v>
      </c>
      <c r="B181" s="12" t="str">
        <f>"许娴"</f>
        <v>许娴</v>
      </c>
      <c r="C181" s="12" t="str">
        <f t="shared" si="33"/>
        <v>女</v>
      </c>
      <c r="D181" s="7" t="s">
        <v>183</v>
      </c>
      <c r="E181" s="10"/>
    </row>
    <row r="182" spans="1:5" ht="15">
      <c r="A182" s="5">
        <v>179</v>
      </c>
      <c r="B182" s="12" t="str">
        <f>"刘梦园"</f>
        <v>刘梦园</v>
      </c>
      <c r="C182" s="12" t="str">
        <f t="shared" si="33"/>
        <v>女</v>
      </c>
      <c r="D182" s="7" t="s">
        <v>184</v>
      </c>
      <c r="E182" s="10"/>
    </row>
    <row r="183" spans="1:5" ht="15">
      <c r="A183" s="9">
        <v>180</v>
      </c>
      <c r="B183" s="12" t="str">
        <f>"陈世秀"</f>
        <v>陈世秀</v>
      </c>
      <c r="C183" s="12" t="str">
        <f aca="true" t="shared" si="34" ref="C183:C185">"男"</f>
        <v>男</v>
      </c>
      <c r="D183" s="7" t="s">
        <v>185</v>
      </c>
      <c r="E183" s="10"/>
    </row>
    <row r="184" spans="1:5" ht="15">
      <c r="A184" s="5">
        <v>181</v>
      </c>
      <c r="B184" s="12" t="str">
        <f>"符博洋"</f>
        <v>符博洋</v>
      </c>
      <c r="C184" s="12" t="str">
        <f t="shared" si="34"/>
        <v>男</v>
      </c>
      <c r="D184" s="7" t="s">
        <v>186</v>
      </c>
      <c r="E184" s="10"/>
    </row>
    <row r="185" spans="1:5" ht="15">
      <c r="A185" s="9">
        <v>182</v>
      </c>
      <c r="B185" s="12" t="str">
        <f>"陈川豪"</f>
        <v>陈川豪</v>
      </c>
      <c r="C185" s="12" t="str">
        <f t="shared" si="34"/>
        <v>男</v>
      </c>
      <c r="D185" s="7" t="s">
        <v>187</v>
      </c>
      <c r="E185" s="10"/>
    </row>
    <row r="186" spans="1:5" ht="15">
      <c r="A186" s="5">
        <v>183</v>
      </c>
      <c r="B186" s="12" t="str">
        <f>"羊春庆"</f>
        <v>羊春庆</v>
      </c>
      <c r="C186" s="12" t="str">
        <f aca="true" t="shared" si="35" ref="C186:C198">"女"</f>
        <v>女</v>
      </c>
      <c r="D186" s="7" t="s">
        <v>188</v>
      </c>
      <c r="E186" s="10"/>
    </row>
    <row r="187" spans="1:5" ht="15">
      <c r="A187" s="9">
        <v>184</v>
      </c>
      <c r="B187" s="12" t="str">
        <f>"黄叶茹"</f>
        <v>黄叶茹</v>
      </c>
      <c r="C187" s="12" t="str">
        <f t="shared" si="35"/>
        <v>女</v>
      </c>
      <c r="D187" s="7" t="s">
        <v>189</v>
      </c>
      <c r="E187" s="10"/>
    </row>
    <row r="188" spans="1:5" ht="15">
      <c r="A188" s="5">
        <v>185</v>
      </c>
      <c r="B188" s="12" t="str">
        <f>"徐宇飞"</f>
        <v>徐宇飞</v>
      </c>
      <c r="C188" s="12" t="str">
        <f>"男"</f>
        <v>男</v>
      </c>
      <c r="D188" s="7" t="s">
        <v>190</v>
      </c>
      <c r="E188" s="10"/>
    </row>
    <row r="189" spans="1:5" ht="15">
      <c r="A189" s="9">
        <v>186</v>
      </c>
      <c r="B189" s="12" t="str">
        <f>"刘芳芳"</f>
        <v>刘芳芳</v>
      </c>
      <c r="C189" s="12" t="str">
        <f t="shared" si="35"/>
        <v>女</v>
      </c>
      <c r="D189" s="7" t="s">
        <v>191</v>
      </c>
      <c r="E189" s="10"/>
    </row>
    <row r="190" spans="1:5" ht="15">
      <c r="A190" s="5">
        <v>187</v>
      </c>
      <c r="B190" s="12" t="str">
        <f>"关开燕"</f>
        <v>关开燕</v>
      </c>
      <c r="C190" s="12" t="str">
        <f t="shared" si="35"/>
        <v>女</v>
      </c>
      <c r="D190" s="7" t="s">
        <v>192</v>
      </c>
      <c r="E190" s="10"/>
    </row>
    <row r="191" spans="1:5" ht="15">
      <c r="A191" s="9">
        <v>188</v>
      </c>
      <c r="B191" s="12" t="str">
        <f>"陈丽"</f>
        <v>陈丽</v>
      </c>
      <c r="C191" s="12" t="str">
        <f t="shared" si="35"/>
        <v>女</v>
      </c>
      <c r="D191" s="7" t="s">
        <v>193</v>
      </c>
      <c r="E191" s="10"/>
    </row>
    <row r="192" spans="1:5" ht="15">
      <c r="A192" s="5">
        <v>189</v>
      </c>
      <c r="B192" s="12" t="str">
        <f>"张瑶"</f>
        <v>张瑶</v>
      </c>
      <c r="C192" s="12" t="str">
        <f t="shared" si="35"/>
        <v>女</v>
      </c>
      <c r="D192" s="7" t="s">
        <v>194</v>
      </c>
      <c r="E192" s="10"/>
    </row>
    <row r="193" spans="1:5" ht="15">
      <c r="A193" s="9">
        <v>190</v>
      </c>
      <c r="B193" s="12" t="str">
        <f>"陈莲美"</f>
        <v>陈莲美</v>
      </c>
      <c r="C193" s="12" t="str">
        <f t="shared" si="35"/>
        <v>女</v>
      </c>
      <c r="D193" s="7" t="s">
        <v>195</v>
      </c>
      <c r="E193" s="10"/>
    </row>
    <row r="194" spans="1:5" ht="15">
      <c r="A194" s="5">
        <v>191</v>
      </c>
      <c r="B194" s="12" t="str">
        <f>"潘佼佼"</f>
        <v>潘佼佼</v>
      </c>
      <c r="C194" s="12" t="str">
        <f t="shared" si="35"/>
        <v>女</v>
      </c>
      <c r="D194" s="7" t="s">
        <v>196</v>
      </c>
      <c r="E194" s="10"/>
    </row>
    <row r="195" spans="1:5" ht="15">
      <c r="A195" s="9">
        <v>192</v>
      </c>
      <c r="B195" s="12" t="str">
        <f>"许苗苗"</f>
        <v>许苗苗</v>
      </c>
      <c r="C195" s="12" t="str">
        <f t="shared" si="35"/>
        <v>女</v>
      </c>
      <c r="D195" s="7" t="s">
        <v>197</v>
      </c>
      <c r="E195" s="10"/>
    </row>
    <row r="196" spans="1:5" ht="15">
      <c r="A196" s="5">
        <v>193</v>
      </c>
      <c r="B196" s="12" t="str">
        <f>"庄太灵"</f>
        <v>庄太灵</v>
      </c>
      <c r="C196" s="12" t="str">
        <f t="shared" si="35"/>
        <v>女</v>
      </c>
      <c r="D196" s="7" t="s">
        <v>198</v>
      </c>
      <c r="E196" s="10"/>
    </row>
    <row r="197" spans="1:5" ht="15">
      <c r="A197" s="9">
        <v>194</v>
      </c>
      <c r="B197" s="12" t="str">
        <f>"梁宝妮"</f>
        <v>梁宝妮</v>
      </c>
      <c r="C197" s="12" t="str">
        <f t="shared" si="35"/>
        <v>女</v>
      </c>
      <c r="D197" s="7" t="s">
        <v>199</v>
      </c>
      <c r="E197" s="10"/>
    </row>
    <row r="198" spans="1:5" ht="15">
      <c r="A198" s="5">
        <v>195</v>
      </c>
      <c r="B198" s="12" t="str">
        <f>"林恒妃"</f>
        <v>林恒妃</v>
      </c>
      <c r="C198" s="12" t="str">
        <f t="shared" si="35"/>
        <v>女</v>
      </c>
      <c r="D198" s="7" t="s">
        <v>200</v>
      </c>
      <c r="E198" s="10"/>
    </row>
    <row r="199" spans="1:5" ht="15">
      <c r="A199" s="9">
        <v>196</v>
      </c>
      <c r="B199" s="12" t="str">
        <f>"陈赞博"</f>
        <v>陈赞博</v>
      </c>
      <c r="C199" s="12" t="str">
        <f>"男"</f>
        <v>男</v>
      </c>
      <c r="D199" s="7" t="s">
        <v>201</v>
      </c>
      <c r="E199" s="10"/>
    </row>
    <row r="200" spans="1:5" ht="15">
      <c r="A200" s="5">
        <v>197</v>
      </c>
      <c r="B200" s="12" t="str">
        <f>"李芃欣"</f>
        <v>李芃欣</v>
      </c>
      <c r="C200" s="12" t="str">
        <f aca="true" t="shared" si="36" ref="C200:C202">"女"</f>
        <v>女</v>
      </c>
      <c r="D200" s="7" t="s">
        <v>202</v>
      </c>
      <c r="E200" s="10"/>
    </row>
    <row r="201" spans="1:5" ht="15">
      <c r="A201" s="9">
        <v>198</v>
      </c>
      <c r="B201" s="12" t="str">
        <f>"符江丹"</f>
        <v>符江丹</v>
      </c>
      <c r="C201" s="12" t="str">
        <f t="shared" si="36"/>
        <v>女</v>
      </c>
      <c r="D201" s="7" t="s">
        <v>203</v>
      </c>
      <c r="E201" s="10"/>
    </row>
    <row r="202" spans="1:5" ht="15">
      <c r="A202" s="5">
        <v>199</v>
      </c>
      <c r="B202" s="12" t="str">
        <f>"陈丹"</f>
        <v>陈丹</v>
      </c>
      <c r="C202" s="12" t="str">
        <f t="shared" si="36"/>
        <v>女</v>
      </c>
      <c r="D202" s="7" t="s">
        <v>204</v>
      </c>
      <c r="E202" s="10"/>
    </row>
    <row r="203" spans="1:5" ht="15">
      <c r="A203" s="9">
        <v>200</v>
      </c>
      <c r="B203" s="12" t="str">
        <f>"许馥显"</f>
        <v>许馥显</v>
      </c>
      <c r="C203" s="12" t="str">
        <f aca="true" t="shared" si="37" ref="C203:C206">"男"</f>
        <v>男</v>
      </c>
      <c r="D203" s="7" t="s">
        <v>205</v>
      </c>
      <c r="E203" s="10"/>
    </row>
    <row r="204" spans="1:5" ht="15">
      <c r="A204" s="5">
        <v>201</v>
      </c>
      <c r="B204" s="12" t="str">
        <f>"许雅情"</f>
        <v>许雅情</v>
      </c>
      <c r="C204" s="12" t="str">
        <f>"女"</f>
        <v>女</v>
      </c>
      <c r="D204" s="7" t="s">
        <v>206</v>
      </c>
      <c r="E204" s="10"/>
    </row>
    <row r="205" spans="1:5" ht="15">
      <c r="A205" s="9">
        <v>202</v>
      </c>
      <c r="B205" s="12" t="str">
        <f>"庄子超"</f>
        <v>庄子超</v>
      </c>
      <c r="C205" s="12" t="str">
        <f t="shared" si="37"/>
        <v>男</v>
      </c>
      <c r="D205" s="7" t="s">
        <v>207</v>
      </c>
      <c r="E205" s="10"/>
    </row>
    <row r="206" spans="1:5" ht="15">
      <c r="A206" s="5">
        <v>203</v>
      </c>
      <c r="B206" s="12" t="str">
        <f>"王宸杰"</f>
        <v>王宸杰</v>
      </c>
      <c r="C206" s="12" t="str">
        <f t="shared" si="37"/>
        <v>男</v>
      </c>
      <c r="D206" s="7" t="s">
        <v>208</v>
      </c>
      <c r="E206" s="10"/>
    </row>
    <row r="207" spans="1:5" ht="15">
      <c r="A207" s="9">
        <v>204</v>
      </c>
      <c r="B207" s="12" t="str">
        <f>"陈思慧"</f>
        <v>陈思慧</v>
      </c>
      <c r="C207" s="12" t="str">
        <f aca="true" t="shared" si="38" ref="C207:C222">"女"</f>
        <v>女</v>
      </c>
      <c r="D207" s="7" t="s">
        <v>209</v>
      </c>
      <c r="E207" s="10"/>
    </row>
    <row r="208" spans="1:5" ht="15">
      <c r="A208" s="5">
        <v>205</v>
      </c>
      <c r="B208" s="12" t="str">
        <f>"王旭铭"</f>
        <v>王旭铭</v>
      </c>
      <c r="C208" s="12" t="str">
        <f>"男"</f>
        <v>男</v>
      </c>
      <c r="D208" s="7" t="s">
        <v>210</v>
      </c>
      <c r="E208" s="10"/>
    </row>
    <row r="209" spans="1:5" ht="15">
      <c r="A209" s="9">
        <v>206</v>
      </c>
      <c r="B209" s="12" t="str">
        <f>"任飞阳"</f>
        <v>任飞阳</v>
      </c>
      <c r="C209" s="12" t="str">
        <f>"男"</f>
        <v>男</v>
      </c>
      <c r="D209" s="7" t="s">
        <v>211</v>
      </c>
      <c r="E209" s="10"/>
    </row>
    <row r="210" spans="1:5" ht="15">
      <c r="A210" s="5">
        <v>207</v>
      </c>
      <c r="B210" s="12" t="str">
        <f>"邢贞珊"</f>
        <v>邢贞珊</v>
      </c>
      <c r="C210" s="12" t="str">
        <f t="shared" si="38"/>
        <v>女</v>
      </c>
      <c r="D210" s="7" t="s">
        <v>212</v>
      </c>
      <c r="E210" s="10"/>
    </row>
    <row r="211" spans="1:5" ht="15">
      <c r="A211" s="9">
        <v>208</v>
      </c>
      <c r="B211" s="12" t="str">
        <f>"云雨捷"</f>
        <v>云雨捷</v>
      </c>
      <c r="C211" s="12" t="str">
        <f t="shared" si="38"/>
        <v>女</v>
      </c>
      <c r="D211" s="7" t="s">
        <v>213</v>
      </c>
      <c r="E211" s="10"/>
    </row>
    <row r="212" spans="1:5" ht="15">
      <c r="A212" s="5">
        <v>209</v>
      </c>
      <c r="B212" s="12" t="str">
        <f>"李芬"</f>
        <v>李芬</v>
      </c>
      <c r="C212" s="12" t="str">
        <f t="shared" si="38"/>
        <v>女</v>
      </c>
      <c r="D212" s="7" t="s">
        <v>214</v>
      </c>
      <c r="E212" s="10"/>
    </row>
    <row r="213" spans="1:5" ht="15">
      <c r="A213" s="9">
        <v>210</v>
      </c>
      <c r="B213" s="12" t="str">
        <f>"罗兰萍"</f>
        <v>罗兰萍</v>
      </c>
      <c r="C213" s="12" t="str">
        <f t="shared" si="38"/>
        <v>女</v>
      </c>
      <c r="D213" s="7" t="s">
        <v>215</v>
      </c>
      <c r="E213" s="10"/>
    </row>
    <row r="214" spans="1:5" ht="15">
      <c r="A214" s="5">
        <v>211</v>
      </c>
      <c r="B214" s="12" t="str">
        <f>"王东晓"</f>
        <v>王东晓</v>
      </c>
      <c r="C214" s="12" t="str">
        <f t="shared" si="38"/>
        <v>女</v>
      </c>
      <c r="D214" s="7" t="s">
        <v>216</v>
      </c>
      <c r="E214" s="10"/>
    </row>
    <row r="215" spans="1:5" ht="15">
      <c r="A215" s="9">
        <v>212</v>
      </c>
      <c r="B215" s="12" t="str">
        <f>"王艳宇"</f>
        <v>王艳宇</v>
      </c>
      <c r="C215" s="12" t="str">
        <f t="shared" si="38"/>
        <v>女</v>
      </c>
      <c r="D215" s="7" t="s">
        <v>217</v>
      </c>
      <c r="E215" s="10"/>
    </row>
    <row r="216" spans="1:5" ht="15">
      <c r="A216" s="5">
        <v>213</v>
      </c>
      <c r="B216" s="12" t="str">
        <f>"符梅欢"</f>
        <v>符梅欢</v>
      </c>
      <c r="C216" s="12" t="str">
        <f t="shared" si="38"/>
        <v>女</v>
      </c>
      <c r="D216" s="7" t="s">
        <v>218</v>
      </c>
      <c r="E216" s="10"/>
    </row>
    <row r="217" spans="1:5" ht="15">
      <c r="A217" s="9">
        <v>214</v>
      </c>
      <c r="B217" s="12" t="str">
        <f>"方婧"</f>
        <v>方婧</v>
      </c>
      <c r="C217" s="12" t="str">
        <f t="shared" si="38"/>
        <v>女</v>
      </c>
      <c r="D217" s="7" t="s">
        <v>219</v>
      </c>
      <c r="E217" s="10"/>
    </row>
    <row r="218" spans="1:5" ht="15">
      <c r="A218" s="5">
        <v>215</v>
      </c>
      <c r="B218" s="12" t="str">
        <f>"裴淑君"</f>
        <v>裴淑君</v>
      </c>
      <c r="C218" s="12" t="str">
        <f t="shared" si="38"/>
        <v>女</v>
      </c>
      <c r="D218" s="7" t="s">
        <v>220</v>
      </c>
      <c r="E218" s="10"/>
    </row>
    <row r="219" spans="1:5" ht="15">
      <c r="A219" s="9">
        <v>216</v>
      </c>
      <c r="B219" s="12" t="str">
        <f>"金雨"</f>
        <v>金雨</v>
      </c>
      <c r="C219" s="12" t="str">
        <f t="shared" si="38"/>
        <v>女</v>
      </c>
      <c r="D219" s="7" t="s">
        <v>221</v>
      </c>
      <c r="E219" s="10"/>
    </row>
    <row r="220" spans="1:5" ht="15">
      <c r="A220" s="5">
        <v>217</v>
      </c>
      <c r="B220" s="12" t="str">
        <f>"彭珊榕"</f>
        <v>彭珊榕</v>
      </c>
      <c r="C220" s="12" t="str">
        <f t="shared" si="38"/>
        <v>女</v>
      </c>
      <c r="D220" s="7" t="s">
        <v>222</v>
      </c>
      <c r="E220" s="10"/>
    </row>
    <row r="221" spans="1:5" ht="15">
      <c r="A221" s="9">
        <v>218</v>
      </c>
      <c r="B221" s="12" t="str">
        <f>"林亚少"</f>
        <v>林亚少</v>
      </c>
      <c r="C221" s="12" t="str">
        <f t="shared" si="38"/>
        <v>女</v>
      </c>
      <c r="D221" s="7" t="s">
        <v>223</v>
      </c>
      <c r="E221" s="10"/>
    </row>
    <row r="222" spans="1:5" ht="15">
      <c r="A222" s="5">
        <v>219</v>
      </c>
      <c r="B222" s="12" t="str">
        <f>"邢彩凤"</f>
        <v>邢彩凤</v>
      </c>
      <c r="C222" s="12" t="str">
        <f t="shared" si="38"/>
        <v>女</v>
      </c>
      <c r="D222" s="7" t="s">
        <v>224</v>
      </c>
      <c r="E222" s="10"/>
    </row>
    <row r="223" spans="1:5" ht="15">
      <c r="A223" s="9">
        <v>220</v>
      </c>
      <c r="B223" s="12" t="str">
        <f>"何世腾"</f>
        <v>何世腾</v>
      </c>
      <c r="C223" s="12" t="str">
        <f aca="true" t="shared" si="39" ref="C223:C226">"男"</f>
        <v>男</v>
      </c>
      <c r="D223" s="7" t="s">
        <v>225</v>
      </c>
      <c r="E223" s="10"/>
    </row>
    <row r="224" spans="1:5" ht="15">
      <c r="A224" s="5">
        <v>221</v>
      </c>
      <c r="B224" s="12" t="str">
        <f>"薛妹妹"</f>
        <v>薛妹妹</v>
      </c>
      <c r="C224" s="12" t="str">
        <f aca="true" t="shared" si="40" ref="C224:C229">"女"</f>
        <v>女</v>
      </c>
      <c r="D224" s="7" t="s">
        <v>226</v>
      </c>
      <c r="E224" s="10"/>
    </row>
    <row r="225" spans="1:5" ht="15">
      <c r="A225" s="9">
        <v>222</v>
      </c>
      <c r="B225" s="12" t="str">
        <f>"郑童少"</f>
        <v>郑童少</v>
      </c>
      <c r="C225" s="12" t="str">
        <f t="shared" si="39"/>
        <v>男</v>
      </c>
      <c r="D225" s="7" t="s">
        <v>227</v>
      </c>
      <c r="E225" s="10"/>
    </row>
    <row r="226" spans="1:5" ht="15">
      <c r="A226" s="5">
        <v>223</v>
      </c>
      <c r="B226" s="12" t="str">
        <f>"金江华"</f>
        <v>金江华</v>
      </c>
      <c r="C226" s="12" t="str">
        <f t="shared" si="39"/>
        <v>男</v>
      </c>
      <c r="D226" s="7" t="s">
        <v>228</v>
      </c>
      <c r="E226" s="10"/>
    </row>
    <row r="227" spans="1:5" ht="15">
      <c r="A227" s="9">
        <v>224</v>
      </c>
      <c r="B227" s="12" t="str">
        <f>"张梦珍"</f>
        <v>张梦珍</v>
      </c>
      <c r="C227" s="12" t="str">
        <f t="shared" si="40"/>
        <v>女</v>
      </c>
      <c r="D227" s="7" t="s">
        <v>229</v>
      </c>
      <c r="E227" s="10"/>
    </row>
    <row r="228" spans="1:5" ht="15">
      <c r="A228" s="5">
        <v>225</v>
      </c>
      <c r="B228" s="12" t="str">
        <f>"周瑶"</f>
        <v>周瑶</v>
      </c>
      <c r="C228" s="12" t="str">
        <f t="shared" si="40"/>
        <v>女</v>
      </c>
      <c r="D228" s="7" t="s">
        <v>230</v>
      </c>
      <c r="E228" s="10"/>
    </row>
    <row r="229" spans="1:5" ht="15">
      <c r="A229" s="9">
        <v>226</v>
      </c>
      <c r="B229" s="12" t="str">
        <f>"秦小燕"</f>
        <v>秦小燕</v>
      </c>
      <c r="C229" s="12" t="str">
        <f t="shared" si="40"/>
        <v>女</v>
      </c>
      <c r="D229" s="7" t="s">
        <v>231</v>
      </c>
      <c r="E229" s="10"/>
    </row>
    <row r="230" spans="1:5" ht="15">
      <c r="A230" s="5">
        <v>227</v>
      </c>
      <c r="B230" s="12" t="str">
        <f>"董文武"</f>
        <v>董文武</v>
      </c>
      <c r="C230" s="12" t="str">
        <f>"男"</f>
        <v>男</v>
      </c>
      <c r="D230" s="7" t="s">
        <v>232</v>
      </c>
      <c r="E230" s="10"/>
    </row>
    <row r="231" spans="1:5" ht="15">
      <c r="A231" s="9">
        <v>228</v>
      </c>
      <c r="B231" s="12" t="str">
        <f>"张悦菂"</f>
        <v>张悦菂</v>
      </c>
      <c r="C231" s="12" t="str">
        <f aca="true" t="shared" si="41" ref="C231:C233">"女"</f>
        <v>女</v>
      </c>
      <c r="D231" s="7" t="s">
        <v>233</v>
      </c>
      <c r="E231" s="10"/>
    </row>
    <row r="232" spans="1:5" ht="15">
      <c r="A232" s="5">
        <v>229</v>
      </c>
      <c r="B232" s="12" t="str">
        <f>"梁童童"</f>
        <v>梁童童</v>
      </c>
      <c r="C232" s="12" t="str">
        <f t="shared" si="41"/>
        <v>女</v>
      </c>
      <c r="D232" s="7" t="s">
        <v>234</v>
      </c>
      <c r="E232" s="10"/>
    </row>
    <row r="233" spans="1:5" ht="15">
      <c r="A233" s="9">
        <v>230</v>
      </c>
      <c r="B233" s="12" t="str">
        <f>"詹达佳"</f>
        <v>詹达佳</v>
      </c>
      <c r="C233" s="12" t="str">
        <f t="shared" si="41"/>
        <v>女</v>
      </c>
      <c r="D233" s="7" t="s">
        <v>235</v>
      </c>
      <c r="E233" s="10"/>
    </row>
    <row r="234" spans="1:5" ht="15">
      <c r="A234" s="5">
        <v>231</v>
      </c>
      <c r="B234" s="12" t="str">
        <f>"翁诗龙"</f>
        <v>翁诗龙</v>
      </c>
      <c r="C234" s="12" t="str">
        <f>"男"</f>
        <v>男</v>
      </c>
      <c r="D234" s="7" t="s">
        <v>236</v>
      </c>
      <c r="E234" s="10"/>
    </row>
    <row r="235" spans="1:5" ht="15">
      <c r="A235" s="9">
        <v>232</v>
      </c>
      <c r="B235" s="12" t="str">
        <f>"惠靖"</f>
        <v>惠靖</v>
      </c>
      <c r="C235" s="12" t="str">
        <f aca="true" t="shared" si="42" ref="C235:C237">"女"</f>
        <v>女</v>
      </c>
      <c r="D235" s="7" t="s">
        <v>237</v>
      </c>
      <c r="E235" s="10"/>
    </row>
    <row r="236" spans="1:5" ht="15">
      <c r="A236" s="5">
        <v>233</v>
      </c>
      <c r="B236" s="12" t="str">
        <f>"王亚亮"</f>
        <v>王亚亮</v>
      </c>
      <c r="C236" s="12" t="str">
        <f t="shared" si="42"/>
        <v>女</v>
      </c>
      <c r="D236" s="7" t="s">
        <v>238</v>
      </c>
      <c r="E236" s="10"/>
    </row>
    <row r="237" spans="1:5" ht="15">
      <c r="A237" s="9">
        <v>234</v>
      </c>
      <c r="B237" s="12" t="str">
        <f>"张月华"</f>
        <v>张月华</v>
      </c>
      <c r="C237" s="12" t="str">
        <f t="shared" si="42"/>
        <v>女</v>
      </c>
      <c r="D237" s="7" t="s">
        <v>239</v>
      </c>
      <c r="E237" s="10"/>
    </row>
    <row r="238" spans="1:5" ht="15">
      <c r="A238" s="5">
        <v>235</v>
      </c>
      <c r="B238" s="12" t="str">
        <f>"周宇"</f>
        <v>周宇</v>
      </c>
      <c r="C238" s="12" t="str">
        <f>"男"</f>
        <v>男</v>
      </c>
      <c r="D238" s="7" t="s">
        <v>240</v>
      </c>
      <c r="E238" s="10"/>
    </row>
    <row r="239" spans="1:5" ht="15">
      <c r="A239" s="9">
        <v>236</v>
      </c>
      <c r="B239" s="12" t="str">
        <f>"蒲青倩"</f>
        <v>蒲青倩</v>
      </c>
      <c r="C239" s="12" t="str">
        <f aca="true" t="shared" si="43" ref="C239:C242">"女"</f>
        <v>女</v>
      </c>
      <c r="D239" s="7" t="s">
        <v>241</v>
      </c>
      <c r="E239" s="10"/>
    </row>
    <row r="240" spans="1:5" ht="15">
      <c r="A240" s="5">
        <v>237</v>
      </c>
      <c r="B240" s="12" t="str">
        <f>"陶雅"</f>
        <v>陶雅</v>
      </c>
      <c r="C240" s="12" t="str">
        <f t="shared" si="43"/>
        <v>女</v>
      </c>
      <c r="D240" s="7" t="s">
        <v>242</v>
      </c>
      <c r="E240" s="10"/>
    </row>
    <row r="241" spans="1:5" ht="15">
      <c r="A241" s="9">
        <v>238</v>
      </c>
      <c r="B241" s="12" t="str">
        <f>"温燕妃"</f>
        <v>温燕妃</v>
      </c>
      <c r="C241" s="12" t="str">
        <f t="shared" si="43"/>
        <v>女</v>
      </c>
      <c r="D241" s="7" t="s">
        <v>243</v>
      </c>
      <c r="E241" s="10"/>
    </row>
    <row r="242" spans="1:5" ht="15">
      <c r="A242" s="5">
        <v>239</v>
      </c>
      <c r="B242" s="12" t="str">
        <f>"符秀坤"</f>
        <v>符秀坤</v>
      </c>
      <c r="C242" s="12" t="str">
        <f t="shared" si="43"/>
        <v>女</v>
      </c>
      <c r="D242" s="7" t="s">
        <v>244</v>
      </c>
      <c r="E242" s="10"/>
    </row>
    <row r="243" spans="1:5" ht="15">
      <c r="A243" s="9">
        <v>240</v>
      </c>
      <c r="B243" s="12" t="str">
        <f>"吉世能"</f>
        <v>吉世能</v>
      </c>
      <c r="C243" s="12" t="str">
        <f aca="true" t="shared" si="44" ref="C243:C247">"男"</f>
        <v>男</v>
      </c>
      <c r="D243" s="7" t="s">
        <v>245</v>
      </c>
      <c r="E243" s="10"/>
    </row>
    <row r="244" spans="1:5" ht="15">
      <c r="A244" s="5">
        <v>241</v>
      </c>
      <c r="B244" s="12" t="str">
        <f>"卓丽"</f>
        <v>卓丽</v>
      </c>
      <c r="C244" s="12" t="str">
        <f aca="true" t="shared" si="45" ref="C244:C248">"女"</f>
        <v>女</v>
      </c>
      <c r="D244" s="7" t="s">
        <v>246</v>
      </c>
      <c r="E244" s="10"/>
    </row>
    <row r="245" spans="1:5" ht="15">
      <c r="A245" s="9">
        <v>242</v>
      </c>
      <c r="B245" s="12" t="str">
        <f>"刘思言"</f>
        <v>刘思言</v>
      </c>
      <c r="C245" s="12" t="str">
        <f t="shared" si="45"/>
        <v>女</v>
      </c>
      <c r="D245" s="7" t="s">
        <v>247</v>
      </c>
      <c r="E245" s="10"/>
    </row>
    <row r="246" spans="1:5" ht="15">
      <c r="A246" s="5">
        <v>243</v>
      </c>
      <c r="B246" s="12" t="str">
        <f>"卢思余"</f>
        <v>卢思余</v>
      </c>
      <c r="C246" s="12" t="str">
        <f t="shared" si="44"/>
        <v>男</v>
      </c>
      <c r="D246" s="7" t="s">
        <v>248</v>
      </c>
      <c r="E246" s="10"/>
    </row>
    <row r="247" spans="1:5" ht="15">
      <c r="A247" s="9">
        <v>244</v>
      </c>
      <c r="B247" s="12" t="str">
        <f>"孟德平"</f>
        <v>孟德平</v>
      </c>
      <c r="C247" s="12" t="str">
        <f t="shared" si="44"/>
        <v>男</v>
      </c>
      <c r="D247" s="7" t="s">
        <v>249</v>
      </c>
      <c r="E247" s="10"/>
    </row>
    <row r="248" spans="1:5" ht="15">
      <c r="A248" s="5">
        <v>245</v>
      </c>
      <c r="B248" s="12" t="str">
        <f>"符倩慧"</f>
        <v>符倩慧</v>
      </c>
      <c r="C248" s="12" t="str">
        <f t="shared" si="45"/>
        <v>女</v>
      </c>
      <c r="D248" s="7" t="s">
        <v>250</v>
      </c>
      <c r="E248" s="10"/>
    </row>
    <row r="249" spans="1:5" ht="15">
      <c r="A249" s="9">
        <v>246</v>
      </c>
      <c r="B249" s="12" t="str">
        <f>"林通"</f>
        <v>林通</v>
      </c>
      <c r="C249" s="12" t="str">
        <f aca="true" t="shared" si="46" ref="C249:C254">"男"</f>
        <v>男</v>
      </c>
      <c r="D249" s="7" t="s">
        <v>251</v>
      </c>
      <c r="E249" s="10"/>
    </row>
    <row r="250" spans="1:5" ht="15">
      <c r="A250" s="5">
        <v>247</v>
      </c>
      <c r="B250" s="12" t="str">
        <f>"陈厚妹"</f>
        <v>陈厚妹</v>
      </c>
      <c r="C250" s="12" t="str">
        <f aca="true" t="shared" si="47" ref="C250:C255">"女"</f>
        <v>女</v>
      </c>
      <c r="D250" s="7" t="s">
        <v>252</v>
      </c>
      <c r="E250" s="10"/>
    </row>
    <row r="251" spans="1:5" ht="15">
      <c r="A251" s="9">
        <v>248</v>
      </c>
      <c r="B251" s="12" t="str">
        <f>"张锋"</f>
        <v>张锋</v>
      </c>
      <c r="C251" s="12" t="str">
        <f t="shared" si="46"/>
        <v>男</v>
      </c>
      <c r="D251" s="7" t="s">
        <v>253</v>
      </c>
      <c r="E251" s="10"/>
    </row>
    <row r="252" spans="1:5" ht="15">
      <c r="A252" s="5">
        <v>249</v>
      </c>
      <c r="B252" s="12" t="str">
        <f>"李宜"</f>
        <v>李宜</v>
      </c>
      <c r="C252" s="12" t="str">
        <f t="shared" si="47"/>
        <v>女</v>
      </c>
      <c r="D252" s="7" t="s">
        <v>254</v>
      </c>
      <c r="E252" s="10"/>
    </row>
    <row r="253" spans="1:5" ht="15">
      <c r="A253" s="9">
        <v>250</v>
      </c>
      <c r="B253" s="12" t="str">
        <f>"麦津榜"</f>
        <v>麦津榜</v>
      </c>
      <c r="C253" s="12" t="str">
        <f t="shared" si="46"/>
        <v>男</v>
      </c>
      <c r="D253" s="7" t="s">
        <v>255</v>
      </c>
      <c r="E253" s="10"/>
    </row>
    <row r="254" spans="1:5" ht="15">
      <c r="A254" s="5">
        <v>251</v>
      </c>
      <c r="B254" s="12" t="str">
        <f>"符家健"</f>
        <v>符家健</v>
      </c>
      <c r="C254" s="12" t="str">
        <f t="shared" si="46"/>
        <v>男</v>
      </c>
      <c r="D254" s="7" t="s">
        <v>256</v>
      </c>
      <c r="E254" s="10"/>
    </row>
    <row r="255" spans="1:5" ht="15">
      <c r="A255" s="9">
        <v>252</v>
      </c>
      <c r="B255" s="12" t="str">
        <f>"李松蔚"</f>
        <v>李松蔚</v>
      </c>
      <c r="C255" s="12" t="str">
        <f t="shared" si="47"/>
        <v>女</v>
      </c>
      <c r="D255" s="7" t="s">
        <v>257</v>
      </c>
      <c r="E255" s="10"/>
    </row>
    <row r="256" spans="1:5" ht="15">
      <c r="A256" s="5">
        <v>253</v>
      </c>
      <c r="B256" s="12" t="str">
        <f>"陈鲸宇"</f>
        <v>陈鲸宇</v>
      </c>
      <c r="C256" s="12" t="str">
        <f>"男"</f>
        <v>男</v>
      </c>
      <c r="D256" s="7" t="s">
        <v>258</v>
      </c>
      <c r="E256" s="10"/>
    </row>
    <row r="257" spans="1:5" ht="15">
      <c r="A257" s="9">
        <v>254</v>
      </c>
      <c r="B257" s="12" t="s">
        <v>259</v>
      </c>
      <c r="C257" s="12" t="s">
        <v>260</v>
      </c>
      <c r="D257" s="7" t="s">
        <v>261</v>
      </c>
      <c r="E257" s="10"/>
    </row>
    <row r="258" spans="1:5" ht="15">
      <c r="A258" s="5">
        <v>255</v>
      </c>
      <c r="B258" s="12" t="s">
        <v>262</v>
      </c>
      <c r="C258" s="12" t="s">
        <v>260</v>
      </c>
      <c r="D258" s="7" t="s">
        <v>263</v>
      </c>
      <c r="E258" s="10"/>
    </row>
    <row r="259" spans="1:5" ht="15">
      <c r="A259" s="9">
        <v>256</v>
      </c>
      <c r="B259" s="12" t="s">
        <v>264</v>
      </c>
      <c r="C259" s="12" t="s">
        <v>260</v>
      </c>
      <c r="D259" s="7" t="s">
        <v>265</v>
      </c>
      <c r="E259" s="10"/>
    </row>
    <row r="260" spans="1:5" ht="15">
      <c r="A260" s="5">
        <v>257</v>
      </c>
      <c r="B260" s="12" t="s">
        <v>266</v>
      </c>
      <c r="C260" s="12" t="s">
        <v>260</v>
      </c>
      <c r="D260" s="7" t="s">
        <v>267</v>
      </c>
      <c r="E260" s="10"/>
    </row>
    <row r="261" spans="1:5" ht="15">
      <c r="A261" s="9">
        <v>258</v>
      </c>
      <c r="B261" s="12" t="s">
        <v>268</v>
      </c>
      <c r="C261" s="12" t="s">
        <v>269</v>
      </c>
      <c r="D261" s="7" t="s">
        <v>270</v>
      </c>
      <c r="E261" s="10"/>
    </row>
    <row r="262" spans="1:5" ht="15">
      <c r="A262" s="5">
        <v>259</v>
      </c>
      <c r="B262" s="12" t="s">
        <v>271</v>
      </c>
      <c r="C262" s="12" t="s">
        <v>260</v>
      </c>
      <c r="D262" s="7" t="s">
        <v>272</v>
      </c>
      <c r="E262" s="10"/>
    </row>
    <row r="263" spans="1:5" ht="15">
      <c r="A263" s="9">
        <v>260</v>
      </c>
      <c r="B263" s="12" t="s">
        <v>273</v>
      </c>
      <c r="C263" s="12" t="s">
        <v>260</v>
      </c>
      <c r="D263" s="7" t="s">
        <v>274</v>
      </c>
      <c r="E263" s="10"/>
    </row>
    <row r="264" spans="1:5" ht="15">
      <c r="A264" s="5">
        <v>261</v>
      </c>
      <c r="B264" s="12" t="s">
        <v>275</v>
      </c>
      <c r="C264" s="12" t="s">
        <v>260</v>
      </c>
      <c r="D264" s="7" t="s">
        <v>276</v>
      </c>
      <c r="E264" s="10"/>
    </row>
    <row r="265" spans="1:5" ht="15">
      <c r="A265" s="9">
        <v>262</v>
      </c>
      <c r="B265" s="12" t="s">
        <v>277</v>
      </c>
      <c r="C265" s="12" t="s">
        <v>269</v>
      </c>
      <c r="D265" s="7" t="s">
        <v>278</v>
      </c>
      <c r="E265" s="10"/>
    </row>
    <row r="266" spans="1:5" ht="15">
      <c r="A266" s="5">
        <v>263</v>
      </c>
      <c r="B266" s="12" t="s">
        <v>279</v>
      </c>
      <c r="C266" s="12" t="s">
        <v>260</v>
      </c>
      <c r="D266" s="7" t="s">
        <v>280</v>
      </c>
      <c r="E266" s="10"/>
    </row>
    <row r="267" spans="1:5" ht="15">
      <c r="A267" s="9">
        <v>264</v>
      </c>
      <c r="B267" s="12" t="s">
        <v>281</v>
      </c>
      <c r="C267" s="12" t="s">
        <v>269</v>
      </c>
      <c r="D267" s="7" t="s">
        <v>282</v>
      </c>
      <c r="E267" s="10"/>
    </row>
    <row r="268" spans="1:5" ht="15">
      <c r="A268" s="5">
        <v>265</v>
      </c>
      <c r="B268" s="12" t="s">
        <v>283</v>
      </c>
      <c r="C268" s="12" t="s">
        <v>269</v>
      </c>
      <c r="D268" s="7" t="s">
        <v>284</v>
      </c>
      <c r="E268" s="10"/>
    </row>
    <row r="269" spans="1:5" ht="15">
      <c r="A269" s="9">
        <v>266</v>
      </c>
      <c r="B269" s="12" t="s">
        <v>285</v>
      </c>
      <c r="C269" s="12" t="s">
        <v>260</v>
      </c>
      <c r="D269" s="7" t="s">
        <v>286</v>
      </c>
      <c r="E269" s="10"/>
    </row>
    <row r="270" spans="1:5" ht="15">
      <c r="A270" s="5">
        <v>267</v>
      </c>
      <c r="B270" s="12" t="s">
        <v>287</v>
      </c>
      <c r="C270" s="12" t="s">
        <v>269</v>
      </c>
      <c r="D270" s="7" t="s">
        <v>288</v>
      </c>
      <c r="E270" s="10"/>
    </row>
    <row r="271" spans="1:5" ht="15">
      <c r="A271" s="9">
        <v>268</v>
      </c>
      <c r="B271" s="12" t="s">
        <v>289</v>
      </c>
      <c r="C271" s="12" t="s">
        <v>260</v>
      </c>
      <c r="D271" s="7" t="s">
        <v>290</v>
      </c>
      <c r="E271" s="10"/>
    </row>
    <row r="272" spans="1:5" ht="15">
      <c r="A272" s="5">
        <v>269</v>
      </c>
      <c r="B272" s="12" t="s">
        <v>291</v>
      </c>
      <c r="C272" s="12" t="s">
        <v>260</v>
      </c>
      <c r="D272" s="7" t="s">
        <v>292</v>
      </c>
      <c r="E272" s="10"/>
    </row>
    <row r="273" spans="1:5" ht="15">
      <c r="A273" s="9">
        <v>270</v>
      </c>
      <c r="B273" s="12" t="s">
        <v>293</v>
      </c>
      <c r="C273" s="12" t="s">
        <v>269</v>
      </c>
      <c r="D273" s="7" t="s">
        <v>294</v>
      </c>
      <c r="E273" s="10"/>
    </row>
    <row r="274" spans="1:5" ht="15">
      <c r="A274" s="5">
        <v>271</v>
      </c>
      <c r="B274" s="6" t="s">
        <v>295</v>
      </c>
      <c r="C274" s="13" t="s">
        <v>260</v>
      </c>
      <c r="D274" s="7" t="s">
        <v>296</v>
      </c>
      <c r="E274" s="10"/>
    </row>
    <row r="275" spans="1:5" ht="15">
      <c r="A275" s="9">
        <v>272</v>
      </c>
      <c r="B275" s="6" t="s">
        <v>297</v>
      </c>
      <c r="C275" s="13" t="s">
        <v>260</v>
      </c>
      <c r="D275" s="7" t="s">
        <v>298</v>
      </c>
      <c r="E275" s="10"/>
    </row>
    <row r="276" spans="1:5" ht="15">
      <c r="A276" s="5">
        <v>273</v>
      </c>
      <c r="B276" s="6" t="s">
        <v>299</v>
      </c>
      <c r="C276" s="13" t="s">
        <v>260</v>
      </c>
      <c r="D276" s="7" t="s">
        <v>300</v>
      </c>
      <c r="E276" s="10"/>
    </row>
    <row r="277" spans="1:5" ht="15">
      <c r="A277" s="9">
        <v>274</v>
      </c>
      <c r="B277" s="6" t="s">
        <v>301</v>
      </c>
      <c r="C277" s="13" t="s">
        <v>269</v>
      </c>
      <c r="D277" s="7" t="s">
        <v>302</v>
      </c>
      <c r="E277" s="10"/>
    </row>
    <row r="278" spans="1:5" ht="15">
      <c r="A278" s="5">
        <v>275</v>
      </c>
      <c r="B278" s="6" t="s">
        <v>303</v>
      </c>
      <c r="C278" s="13" t="s">
        <v>269</v>
      </c>
      <c r="D278" s="7" t="s">
        <v>304</v>
      </c>
      <c r="E278" s="10"/>
    </row>
    <row r="279" spans="1:5" ht="15">
      <c r="A279" s="9">
        <v>276</v>
      </c>
      <c r="B279" s="6" t="s">
        <v>305</v>
      </c>
      <c r="C279" s="13" t="s">
        <v>260</v>
      </c>
      <c r="D279" s="7" t="s">
        <v>306</v>
      </c>
      <c r="E279" s="10"/>
    </row>
    <row r="280" spans="1:5" ht="15">
      <c r="A280" s="5">
        <v>277</v>
      </c>
      <c r="B280" s="6" t="s">
        <v>307</v>
      </c>
      <c r="C280" s="13" t="s">
        <v>260</v>
      </c>
      <c r="D280" s="7" t="s">
        <v>308</v>
      </c>
      <c r="E280" s="10"/>
    </row>
    <row r="281" spans="1:5" ht="15">
      <c r="A281" s="9">
        <v>278</v>
      </c>
      <c r="B281" s="6" t="s">
        <v>309</v>
      </c>
      <c r="C281" s="13" t="s">
        <v>269</v>
      </c>
      <c r="D281" s="7" t="s">
        <v>310</v>
      </c>
      <c r="E281" s="10"/>
    </row>
    <row r="282" spans="1:5" ht="15">
      <c r="A282" s="5">
        <v>279</v>
      </c>
      <c r="B282" s="6" t="s">
        <v>311</v>
      </c>
      <c r="C282" s="13" t="s">
        <v>260</v>
      </c>
      <c r="D282" s="7" t="s">
        <v>312</v>
      </c>
      <c r="E282" s="10"/>
    </row>
    <row r="283" spans="1:5" ht="15">
      <c r="A283" s="9">
        <v>280</v>
      </c>
      <c r="B283" s="6" t="s">
        <v>313</v>
      </c>
      <c r="C283" s="13" t="s">
        <v>260</v>
      </c>
      <c r="D283" s="7" t="s">
        <v>154</v>
      </c>
      <c r="E283" s="10"/>
    </row>
    <row r="284" spans="1:5" ht="15">
      <c r="A284" s="5">
        <v>281</v>
      </c>
      <c r="B284" s="12" t="str">
        <f>"蒲晨曼"</f>
        <v>蒲晨曼</v>
      </c>
      <c r="C284" s="12" t="str">
        <f aca="true" t="shared" si="48" ref="C284:C288">"女"</f>
        <v>女</v>
      </c>
      <c r="D284" s="7" t="s">
        <v>314</v>
      </c>
      <c r="E284" s="10"/>
    </row>
    <row r="285" spans="1:5" ht="15">
      <c r="A285" s="9">
        <v>282</v>
      </c>
      <c r="B285" s="12" t="str">
        <f>"朱宇"</f>
        <v>朱宇</v>
      </c>
      <c r="C285" s="12" t="str">
        <f t="shared" si="48"/>
        <v>女</v>
      </c>
      <c r="D285" s="7" t="s">
        <v>315</v>
      </c>
      <c r="E285" s="10"/>
    </row>
    <row r="286" spans="1:5" ht="15">
      <c r="A286" s="5">
        <v>283</v>
      </c>
      <c r="B286" s="12" t="str">
        <f>"黎培丽"</f>
        <v>黎培丽</v>
      </c>
      <c r="C286" s="12" t="str">
        <f t="shared" si="48"/>
        <v>女</v>
      </c>
      <c r="D286" s="7" t="s">
        <v>316</v>
      </c>
      <c r="E286" s="10"/>
    </row>
    <row r="287" spans="1:5" ht="15">
      <c r="A287" s="9">
        <v>284</v>
      </c>
      <c r="B287" s="12" t="str">
        <f>"吉慧"</f>
        <v>吉慧</v>
      </c>
      <c r="C287" s="12" t="str">
        <f t="shared" si="48"/>
        <v>女</v>
      </c>
      <c r="D287" s="7" t="s">
        <v>317</v>
      </c>
      <c r="E287" s="10"/>
    </row>
    <row r="288" spans="1:5" ht="15">
      <c r="A288" s="5">
        <v>285</v>
      </c>
      <c r="B288" s="12" t="str">
        <f>"王希"</f>
        <v>王希</v>
      </c>
      <c r="C288" s="12" t="str">
        <f t="shared" si="48"/>
        <v>女</v>
      </c>
      <c r="D288" s="7" t="s">
        <v>318</v>
      </c>
      <c r="E288" s="10"/>
    </row>
    <row r="289" spans="1:5" ht="15">
      <c r="A289" s="9">
        <v>286</v>
      </c>
      <c r="B289" s="12" t="str">
        <f>"林鸿昌"</f>
        <v>林鸿昌</v>
      </c>
      <c r="C289" s="12" t="str">
        <f>"男"</f>
        <v>男</v>
      </c>
      <c r="D289" s="7" t="s">
        <v>319</v>
      </c>
      <c r="E289" s="10"/>
    </row>
    <row r="290" spans="1:5" ht="15">
      <c r="A290" s="5">
        <v>287</v>
      </c>
      <c r="B290" s="12" t="str">
        <f>"卢曼"</f>
        <v>卢曼</v>
      </c>
      <c r="C290" s="12" t="str">
        <f aca="true" t="shared" si="49" ref="C290:C293">"女"</f>
        <v>女</v>
      </c>
      <c r="D290" s="7" t="s">
        <v>320</v>
      </c>
      <c r="E290" s="10"/>
    </row>
    <row r="291" spans="1:5" ht="15">
      <c r="A291" s="9">
        <v>288</v>
      </c>
      <c r="B291" s="12" t="str">
        <f>"陈秋焕"</f>
        <v>陈秋焕</v>
      </c>
      <c r="C291" s="12" t="str">
        <f t="shared" si="49"/>
        <v>女</v>
      </c>
      <c r="D291" s="7" t="s">
        <v>321</v>
      </c>
      <c r="E291" s="10"/>
    </row>
    <row r="292" spans="1:5" ht="15">
      <c r="A292" s="5">
        <v>289</v>
      </c>
      <c r="B292" s="12" t="str">
        <f>"张李蓉"</f>
        <v>张李蓉</v>
      </c>
      <c r="C292" s="12" t="str">
        <f t="shared" si="49"/>
        <v>女</v>
      </c>
      <c r="D292" s="7" t="s">
        <v>322</v>
      </c>
      <c r="E292" s="10"/>
    </row>
    <row r="293" spans="1:5" ht="15">
      <c r="A293" s="9">
        <v>290</v>
      </c>
      <c r="B293" s="12" t="str">
        <f>"刘雪娇"</f>
        <v>刘雪娇</v>
      </c>
      <c r="C293" s="12" t="str">
        <f t="shared" si="49"/>
        <v>女</v>
      </c>
      <c r="D293" s="7" t="s">
        <v>323</v>
      </c>
      <c r="E293" s="10"/>
    </row>
    <row r="294" spans="1:5" ht="15">
      <c r="A294" s="5">
        <v>291</v>
      </c>
      <c r="B294" s="12" t="str">
        <f>"许世扬"</f>
        <v>许世扬</v>
      </c>
      <c r="C294" s="12" t="str">
        <f aca="true" t="shared" si="50" ref="C294:C300">"男"</f>
        <v>男</v>
      </c>
      <c r="D294" s="7" t="s">
        <v>324</v>
      </c>
      <c r="E294" s="10"/>
    </row>
    <row r="295" spans="1:5" ht="15">
      <c r="A295" s="9">
        <v>292</v>
      </c>
      <c r="B295" s="12" t="str">
        <f>"谢诗章"</f>
        <v>谢诗章</v>
      </c>
      <c r="C295" s="12" t="str">
        <f t="shared" si="50"/>
        <v>男</v>
      </c>
      <c r="D295" s="7" t="s">
        <v>325</v>
      </c>
      <c r="E295" s="10"/>
    </row>
    <row r="296" spans="1:5" ht="15">
      <c r="A296" s="5">
        <v>293</v>
      </c>
      <c r="B296" s="12" t="str">
        <f>"董朝咪"</f>
        <v>董朝咪</v>
      </c>
      <c r="C296" s="12" t="str">
        <f aca="true" t="shared" si="51" ref="C296:C298">"女"</f>
        <v>女</v>
      </c>
      <c r="D296" s="7" t="s">
        <v>326</v>
      </c>
      <c r="E296" s="10"/>
    </row>
    <row r="297" spans="1:5" ht="15">
      <c r="A297" s="9">
        <v>294</v>
      </c>
      <c r="B297" s="12" t="str">
        <f>"许燕"</f>
        <v>许燕</v>
      </c>
      <c r="C297" s="12" t="str">
        <f t="shared" si="51"/>
        <v>女</v>
      </c>
      <c r="D297" s="7" t="s">
        <v>327</v>
      </c>
      <c r="E297" s="10"/>
    </row>
    <row r="298" spans="1:5" ht="15">
      <c r="A298" s="5">
        <v>295</v>
      </c>
      <c r="B298" s="12" t="str">
        <f>"黄晓微"</f>
        <v>黄晓微</v>
      </c>
      <c r="C298" s="12" t="str">
        <f t="shared" si="51"/>
        <v>女</v>
      </c>
      <c r="D298" s="7" t="s">
        <v>328</v>
      </c>
      <c r="E298" s="10"/>
    </row>
    <row r="299" spans="1:5" ht="15">
      <c r="A299" s="9">
        <v>296</v>
      </c>
      <c r="B299" s="12" t="str">
        <f>"林旭"</f>
        <v>林旭</v>
      </c>
      <c r="C299" s="12" t="str">
        <f t="shared" si="50"/>
        <v>男</v>
      </c>
      <c r="D299" s="7" t="s">
        <v>329</v>
      </c>
      <c r="E299" s="10"/>
    </row>
    <row r="300" spans="1:5" ht="15">
      <c r="A300" s="5">
        <v>297</v>
      </c>
      <c r="B300" s="12" t="str">
        <f>"陈德宏"</f>
        <v>陈德宏</v>
      </c>
      <c r="C300" s="12" t="str">
        <f t="shared" si="50"/>
        <v>男</v>
      </c>
      <c r="D300" s="7" t="s">
        <v>330</v>
      </c>
      <c r="E300" s="10"/>
    </row>
    <row r="301" spans="1:5" ht="15">
      <c r="A301" s="9">
        <v>298</v>
      </c>
      <c r="B301" s="12" t="str">
        <f>"王于清"</f>
        <v>王于清</v>
      </c>
      <c r="C301" s="12" t="str">
        <f>"女"</f>
        <v>女</v>
      </c>
      <c r="D301" s="7" t="s">
        <v>331</v>
      </c>
      <c r="E301" s="10"/>
    </row>
    <row r="302" spans="1:5" ht="15">
      <c r="A302" s="5">
        <v>299</v>
      </c>
      <c r="B302" s="12" t="str">
        <f>"陈乙铭"</f>
        <v>陈乙铭</v>
      </c>
      <c r="C302" s="12" t="str">
        <f aca="true" t="shared" si="52" ref="C302:C305">"男"</f>
        <v>男</v>
      </c>
      <c r="D302" s="7" t="s">
        <v>332</v>
      </c>
      <c r="E302" s="10"/>
    </row>
    <row r="303" spans="1:5" ht="15">
      <c r="A303" s="9">
        <v>300</v>
      </c>
      <c r="B303" s="12" t="str">
        <f>"徐小刚"</f>
        <v>徐小刚</v>
      </c>
      <c r="C303" s="12" t="str">
        <f t="shared" si="52"/>
        <v>男</v>
      </c>
      <c r="D303" s="7" t="s">
        <v>333</v>
      </c>
      <c r="E303" s="10"/>
    </row>
    <row r="304" spans="1:5" ht="15">
      <c r="A304" s="5">
        <v>301</v>
      </c>
      <c r="B304" s="12" t="str">
        <f>"史勤强"</f>
        <v>史勤强</v>
      </c>
      <c r="C304" s="12" t="str">
        <f t="shared" si="52"/>
        <v>男</v>
      </c>
      <c r="D304" s="7" t="s">
        <v>334</v>
      </c>
      <c r="E304" s="10"/>
    </row>
    <row r="305" spans="1:5" ht="15">
      <c r="A305" s="9">
        <v>302</v>
      </c>
      <c r="B305" s="12" t="str">
        <f>"陈小鹏"</f>
        <v>陈小鹏</v>
      </c>
      <c r="C305" s="12" t="str">
        <f t="shared" si="52"/>
        <v>男</v>
      </c>
      <c r="D305" s="7" t="s">
        <v>335</v>
      </c>
      <c r="E305" s="10"/>
    </row>
    <row r="306" spans="1:5" ht="15">
      <c r="A306" s="5">
        <v>303</v>
      </c>
      <c r="B306" s="12" t="str">
        <f>"李笑滢"</f>
        <v>李笑滢</v>
      </c>
      <c r="C306" s="12" t="str">
        <f aca="true" t="shared" si="53" ref="C306:C310">"女"</f>
        <v>女</v>
      </c>
      <c r="D306" s="7" t="s">
        <v>336</v>
      </c>
      <c r="E306" s="10"/>
    </row>
    <row r="307" spans="1:5" ht="15">
      <c r="A307" s="9">
        <v>304</v>
      </c>
      <c r="B307" s="12" t="str">
        <f>"林慧"</f>
        <v>林慧</v>
      </c>
      <c r="C307" s="12" t="str">
        <f t="shared" si="53"/>
        <v>女</v>
      </c>
      <c r="D307" s="7" t="s">
        <v>337</v>
      </c>
      <c r="E307" s="10"/>
    </row>
    <row r="308" spans="1:5" ht="15">
      <c r="A308" s="5">
        <v>305</v>
      </c>
      <c r="B308" s="12" t="str">
        <f>"陈永帅"</f>
        <v>陈永帅</v>
      </c>
      <c r="C308" s="12" t="str">
        <f aca="true" t="shared" si="54" ref="C308:C312">"男"</f>
        <v>男</v>
      </c>
      <c r="D308" s="7" t="s">
        <v>338</v>
      </c>
      <c r="E308" s="10"/>
    </row>
    <row r="309" spans="1:5" ht="15">
      <c r="A309" s="9">
        <v>306</v>
      </c>
      <c r="B309" s="12" t="str">
        <f>"王后苗"</f>
        <v>王后苗</v>
      </c>
      <c r="C309" s="12" t="str">
        <f t="shared" si="53"/>
        <v>女</v>
      </c>
      <c r="D309" s="7" t="s">
        <v>339</v>
      </c>
      <c r="E309" s="10"/>
    </row>
    <row r="310" spans="1:5" ht="15">
      <c r="A310" s="5">
        <v>307</v>
      </c>
      <c r="B310" s="12" t="str">
        <f>"周永梅"</f>
        <v>周永梅</v>
      </c>
      <c r="C310" s="12" t="str">
        <f t="shared" si="53"/>
        <v>女</v>
      </c>
      <c r="D310" s="7" t="s">
        <v>340</v>
      </c>
      <c r="E310" s="10"/>
    </row>
    <row r="311" spans="1:5" ht="15">
      <c r="A311" s="9">
        <v>308</v>
      </c>
      <c r="B311" s="12" t="str">
        <f>"高甲晨"</f>
        <v>高甲晨</v>
      </c>
      <c r="C311" s="12" t="str">
        <f t="shared" si="54"/>
        <v>男</v>
      </c>
      <c r="D311" s="7" t="s">
        <v>341</v>
      </c>
      <c r="E311" s="10"/>
    </row>
    <row r="312" spans="1:5" ht="15">
      <c r="A312" s="5">
        <v>309</v>
      </c>
      <c r="B312" s="12" t="str">
        <f>"袁海俊"</f>
        <v>袁海俊</v>
      </c>
      <c r="C312" s="12" t="str">
        <f t="shared" si="54"/>
        <v>男</v>
      </c>
      <c r="D312" s="7" t="s">
        <v>342</v>
      </c>
      <c r="E312" s="10"/>
    </row>
    <row r="313" spans="1:5" ht="15">
      <c r="A313" s="9">
        <v>310</v>
      </c>
      <c r="B313" s="12" t="str">
        <f>"吴晓莹"</f>
        <v>吴晓莹</v>
      </c>
      <c r="C313" s="12" t="str">
        <f aca="true" t="shared" si="55" ref="C313:C317">"女"</f>
        <v>女</v>
      </c>
      <c r="D313" s="7" t="s">
        <v>343</v>
      </c>
      <c r="E313" s="10"/>
    </row>
    <row r="314" spans="1:5" ht="15">
      <c r="A314" s="5">
        <v>311</v>
      </c>
      <c r="B314" s="12" t="str">
        <f>"周婕"</f>
        <v>周婕</v>
      </c>
      <c r="C314" s="12" t="str">
        <f t="shared" si="55"/>
        <v>女</v>
      </c>
      <c r="D314" s="7" t="s">
        <v>344</v>
      </c>
      <c r="E314" s="10"/>
    </row>
    <row r="315" spans="1:5" ht="15">
      <c r="A315" s="9">
        <v>312</v>
      </c>
      <c r="B315" s="12" t="str">
        <f>"许诗萌"</f>
        <v>许诗萌</v>
      </c>
      <c r="C315" s="12" t="str">
        <f t="shared" si="55"/>
        <v>女</v>
      </c>
      <c r="D315" s="7" t="s">
        <v>345</v>
      </c>
      <c r="E315" s="10"/>
    </row>
    <row r="316" spans="1:5" ht="15">
      <c r="A316" s="5">
        <v>313</v>
      </c>
      <c r="B316" s="12" t="str">
        <f>"蔡瑞敏"</f>
        <v>蔡瑞敏</v>
      </c>
      <c r="C316" s="12" t="str">
        <f t="shared" si="55"/>
        <v>女</v>
      </c>
      <c r="D316" s="7" t="s">
        <v>346</v>
      </c>
      <c r="E316" s="10"/>
    </row>
    <row r="317" spans="1:5" ht="15">
      <c r="A317" s="9">
        <v>314</v>
      </c>
      <c r="B317" s="12" t="str">
        <f>"杨慧瑛"</f>
        <v>杨慧瑛</v>
      </c>
      <c r="C317" s="12" t="str">
        <f t="shared" si="55"/>
        <v>女</v>
      </c>
      <c r="D317" s="7" t="s">
        <v>347</v>
      </c>
      <c r="E317" s="10"/>
    </row>
    <row r="318" spans="1:5" ht="15">
      <c r="A318" s="5">
        <v>315</v>
      </c>
      <c r="B318" s="12" t="str">
        <f>"高文强"</f>
        <v>高文强</v>
      </c>
      <c r="C318" s="12" t="str">
        <f aca="true" t="shared" si="56" ref="C318:C324">"男"</f>
        <v>男</v>
      </c>
      <c r="D318" s="7" t="s">
        <v>348</v>
      </c>
      <c r="E318" s="10"/>
    </row>
    <row r="319" spans="1:5" ht="15">
      <c r="A319" s="9">
        <v>316</v>
      </c>
      <c r="B319" s="12" t="str">
        <f>"蔡开奇"</f>
        <v>蔡开奇</v>
      </c>
      <c r="C319" s="12" t="str">
        <f aca="true" t="shared" si="57" ref="C319:C322">"女"</f>
        <v>女</v>
      </c>
      <c r="D319" s="7" t="s">
        <v>349</v>
      </c>
      <c r="E319" s="10"/>
    </row>
    <row r="320" spans="1:5" ht="15">
      <c r="A320" s="5">
        <v>317</v>
      </c>
      <c r="B320" s="12" t="str">
        <f>"何光明"</f>
        <v>何光明</v>
      </c>
      <c r="C320" s="12" t="str">
        <f t="shared" si="56"/>
        <v>男</v>
      </c>
      <c r="D320" s="7" t="s">
        <v>350</v>
      </c>
      <c r="E320" s="10"/>
    </row>
    <row r="321" spans="1:5" ht="15">
      <c r="A321" s="9">
        <v>318</v>
      </c>
      <c r="B321" s="12" t="str">
        <f>"吴丽丽"</f>
        <v>吴丽丽</v>
      </c>
      <c r="C321" s="12" t="str">
        <f t="shared" si="57"/>
        <v>女</v>
      </c>
      <c r="D321" s="7" t="s">
        <v>351</v>
      </c>
      <c r="E321" s="10"/>
    </row>
    <row r="322" spans="1:5" ht="15">
      <c r="A322" s="5">
        <v>319</v>
      </c>
      <c r="B322" s="12" t="str">
        <f>"柯孜娟"</f>
        <v>柯孜娟</v>
      </c>
      <c r="C322" s="12" t="str">
        <f t="shared" si="57"/>
        <v>女</v>
      </c>
      <c r="D322" s="7" t="s">
        <v>352</v>
      </c>
      <c r="E322" s="10"/>
    </row>
    <row r="323" spans="1:5" ht="15">
      <c r="A323" s="9">
        <v>320</v>
      </c>
      <c r="B323" s="12" t="str">
        <f>"吴浩东"</f>
        <v>吴浩东</v>
      </c>
      <c r="C323" s="12" t="str">
        <f t="shared" si="56"/>
        <v>男</v>
      </c>
      <c r="D323" s="7" t="s">
        <v>353</v>
      </c>
      <c r="E323" s="10"/>
    </row>
    <row r="324" spans="1:5" ht="15">
      <c r="A324" s="5">
        <v>321</v>
      </c>
      <c r="B324" s="12" t="str">
        <f>" 刘镇宇"</f>
        <v> 刘镇宇</v>
      </c>
      <c r="C324" s="12" t="str">
        <f t="shared" si="56"/>
        <v>男</v>
      </c>
      <c r="D324" s="7" t="s">
        <v>354</v>
      </c>
      <c r="E324" s="10"/>
    </row>
    <row r="325" spans="1:5" ht="15">
      <c r="A325" s="9">
        <v>322</v>
      </c>
      <c r="B325" s="12" t="str">
        <f>"谷月红"</f>
        <v>谷月红</v>
      </c>
      <c r="C325" s="12" t="str">
        <f aca="true" t="shared" si="58" ref="C325:C330">"女"</f>
        <v>女</v>
      </c>
      <c r="D325" s="7" t="s">
        <v>355</v>
      </c>
      <c r="E325" s="10"/>
    </row>
    <row r="326" spans="1:5" ht="15">
      <c r="A326" s="5">
        <v>323</v>
      </c>
      <c r="B326" s="12" t="str">
        <f>"马文君"</f>
        <v>马文君</v>
      </c>
      <c r="C326" s="12" t="str">
        <f t="shared" si="58"/>
        <v>女</v>
      </c>
      <c r="D326" s="7" t="s">
        <v>220</v>
      </c>
      <c r="E326" s="10"/>
    </row>
    <row r="327" spans="1:5" ht="15">
      <c r="A327" s="9">
        <v>324</v>
      </c>
      <c r="B327" s="12" t="str">
        <f>"杨光"</f>
        <v>杨光</v>
      </c>
      <c r="C327" s="12" t="str">
        <f>"男"</f>
        <v>男</v>
      </c>
      <c r="D327" s="7" t="s">
        <v>356</v>
      </c>
      <c r="E327" s="10"/>
    </row>
    <row r="328" spans="1:5" ht="15">
      <c r="A328" s="5">
        <v>325</v>
      </c>
      <c r="B328" s="12" t="str">
        <f>"陈财金"</f>
        <v>陈财金</v>
      </c>
      <c r="C328" s="12" t="str">
        <f t="shared" si="58"/>
        <v>女</v>
      </c>
      <c r="D328" s="7" t="s">
        <v>357</v>
      </c>
      <c r="E328" s="10"/>
    </row>
    <row r="329" spans="1:5" ht="15">
      <c r="A329" s="9">
        <v>326</v>
      </c>
      <c r="B329" s="12" t="str">
        <f>"朱雪梅"</f>
        <v>朱雪梅</v>
      </c>
      <c r="C329" s="12" t="str">
        <f t="shared" si="58"/>
        <v>女</v>
      </c>
      <c r="D329" s="7" t="s">
        <v>358</v>
      </c>
      <c r="E329" s="10"/>
    </row>
    <row r="330" spans="1:5" ht="15">
      <c r="A330" s="5">
        <v>327</v>
      </c>
      <c r="B330" s="12" t="str">
        <f>"符海漫"</f>
        <v>符海漫</v>
      </c>
      <c r="C330" s="12" t="str">
        <f t="shared" si="58"/>
        <v>女</v>
      </c>
      <c r="D330" s="7" t="s">
        <v>359</v>
      </c>
      <c r="E330" s="10"/>
    </row>
    <row r="331" spans="1:5" ht="15">
      <c r="A331" s="9">
        <v>328</v>
      </c>
      <c r="B331" s="12" t="str">
        <f>"邱相儒"</f>
        <v>邱相儒</v>
      </c>
      <c r="C331" s="12" t="str">
        <f aca="true" t="shared" si="59" ref="C331:C336">"男"</f>
        <v>男</v>
      </c>
      <c r="D331" s="7" t="s">
        <v>360</v>
      </c>
      <c r="E331" s="10"/>
    </row>
    <row r="332" spans="1:5" ht="15">
      <c r="A332" s="5">
        <v>329</v>
      </c>
      <c r="B332" s="12" t="str">
        <f>"符婷婷"</f>
        <v>符婷婷</v>
      </c>
      <c r="C332" s="12" t="str">
        <f aca="true" t="shared" si="60" ref="C332:C341">"女"</f>
        <v>女</v>
      </c>
      <c r="D332" s="7" t="s">
        <v>361</v>
      </c>
      <c r="E332" s="10"/>
    </row>
    <row r="333" spans="1:5" ht="15">
      <c r="A333" s="9">
        <v>330</v>
      </c>
      <c r="B333" s="12" t="str">
        <f>"欧妍慧"</f>
        <v>欧妍慧</v>
      </c>
      <c r="C333" s="12" t="str">
        <f t="shared" si="60"/>
        <v>女</v>
      </c>
      <c r="D333" s="7" t="s">
        <v>362</v>
      </c>
      <c r="E333" s="10"/>
    </row>
    <row r="334" spans="1:5" ht="15">
      <c r="A334" s="5">
        <v>331</v>
      </c>
      <c r="B334" s="12" t="str">
        <f>"胡启圣"</f>
        <v>胡启圣</v>
      </c>
      <c r="C334" s="12" t="str">
        <f t="shared" si="59"/>
        <v>男</v>
      </c>
      <c r="D334" s="7" t="s">
        <v>363</v>
      </c>
      <c r="E334" s="10"/>
    </row>
    <row r="335" spans="1:5" ht="15">
      <c r="A335" s="9">
        <v>332</v>
      </c>
      <c r="B335" s="12" t="str">
        <f>"叶冠彤"</f>
        <v>叶冠彤</v>
      </c>
      <c r="C335" s="12" t="str">
        <f t="shared" si="59"/>
        <v>男</v>
      </c>
      <c r="D335" s="7" t="s">
        <v>364</v>
      </c>
      <c r="E335" s="10"/>
    </row>
    <row r="336" spans="1:5" ht="15">
      <c r="A336" s="5">
        <v>333</v>
      </c>
      <c r="B336" s="12" t="str">
        <f>"陈圣平"</f>
        <v>陈圣平</v>
      </c>
      <c r="C336" s="12" t="str">
        <f t="shared" si="59"/>
        <v>男</v>
      </c>
      <c r="D336" s="7" t="s">
        <v>365</v>
      </c>
      <c r="E336" s="10"/>
    </row>
    <row r="337" spans="1:5" ht="15">
      <c r="A337" s="9">
        <v>334</v>
      </c>
      <c r="B337" s="12" t="str">
        <f>"梁嘉慧"</f>
        <v>梁嘉慧</v>
      </c>
      <c r="C337" s="12" t="str">
        <f t="shared" si="60"/>
        <v>女</v>
      </c>
      <c r="D337" s="7" t="s">
        <v>366</v>
      </c>
      <c r="E337" s="10"/>
    </row>
    <row r="338" spans="1:5" ht="15">
      <c r="A338" s="5">
        <v>335</v>
      </c>
      <c r="B338" s="12" t="str">
        <f>"符桃"</f>
        <v>符桃</v>
      </c>
      <c r="C338" s="12" t="str">
        <f t="shared" si="60"/>
        <v>女</v>
      </c>
      <c r="D338" s="7" t="s">
        <v>367</v>
      </c>
      <c r="E338" s="10"/>
    </row>
    <row r="339" spans="1:5" ht="15">
      <c r="A339" s="9">
        <v>336</v>
      </c>
      <c r="B339" s="12" t="str">
        <f>"杜尚雅"</f>
        <v>杜尚雅</v>
      </c>
      <c r="C339" s="12" t="str">
        <f t="shared" si="60"/>
        <v>女</v>
      </c>
      <c r="D339" s="7" t="s">
        <v>368</v>
      </c>
      <c r="E339" s="10"/>
    </row>
    <row r="340" spans="1:5" ht="15">
      <c r="A340" s="5">
        <v>337</v>
      </c>
      <c r="B340" s="12" t="str">
        <f>"林佳奕"</f>
        <v>林佳奕</v>
      </c>
      <c r="C340" s="12" t="str">
        <f t="shared" si="60"/>
        <v>女</v>
      </c>
      <c r="D340" s="7" t="s">
        <v>369</v>
      </c>
      <c r="E340" s="10"/>
    </row>
    <row r="341" spans="1:5" ht="15">
      <c r="A341" s="9">
        <v>338</v>
      </c>
      <c r="B341" s="12" t="str">
        <f>"陈永钦"</f>
        <v>陈永钦</v>
      </c>
      <c r="C341" s="12" t="str">
        <f t="shared" si="60"/>
        <v>女</v>
      </c>
      <c r="D341" s="7" t="s">
        <v>370</v>
      </c>
      <c r="E341" s="10"/>
    </row>
    <row r="342" spans="1:5" ht="15">
      <c r="A342" s="5">
        <v>339</v>
      </c>
      <c r="B342" s="12" t="str">
        <f>"方海先"</f>
        <v>方海先</v>
      </c>
      <c r="C342" s="12" t="str">
        <f aca="true" t="shared" si="61" ref="C342:C348">"男"</f>
        <v>男</v>
      </c>
      <c r="D342" s="7" t="s">
        <v>371</v>
      </c>
      <c r="E342" s="10"/>
    </row>
    <row r="343" spans="1:5" ht="15">
      <c r="A343" s="9">
        <v>340</v>
      </c>
      <c r="B343" s="12" t="str">
        <f>"卢惠平"</f>
        <v>卢惠平</v>
      </c>
      <c r="C343" s="12" t="str">
        <f aca="true" t="shared" si="62" ref="C343:C345">"女"</f>
        <v>女</v>
      </c>
      <c r="D343" s="7" t="s">
        <v>372</v>
      </c>
      <c r="E343" s="10"/>
    </row>
    <row r="344" spans="1:5" ht="15">
      <c r="A344" s="5">
        <v>341</v>
      </c>
      <c r="B344" s="12" t="str">
        <f>"谭子芬"</f>
        <v>谭子芬</v>
      </c>
      <c r="C344" s="12" t="str">
        <f t="shared" si="62"/>
        <v>女</v>
      </c>
      <c r="D344" s="7" t="s">
        <v>373</v>
      </c>
      <c r="E344" s="10"/>
    </row>
    <row r="345" spans="1:5" ht="15">
      <c r="A345" s="9">
        <v>342</v>
      </c>
      <c r="B345" s="12" t="str">
        <f>"黄垂婷"</f>
        <v>黄垂婷</v>
      </c>
      <c r="C345" s="12" t="str">
        <f t="shared" si="62"/>
        <v>女</v>
      </c>
      <c r="D345" s="7" t="s">
        <v>374</v>
      </c>
      <c r="E345" s="10"/>
    </row>
    <row r="346" spans="1:5" ht="15">
      <c r="A346" s="5">
        <v>343</v>
      </c>
      <c r="B346" s="12" t="str">
        <f>"王超鹏"</f>
        <v>王超鹏</v>
      </c>
      <c r="C346" s="12" t="str">
        <f t="shared" si="61"/>
        <v>男</v>
      </c>
      <c r="D346" s="7" t="s">
        <v>375</v>
      </c>
      <c r="E346" s="10"/>
    </row>
    <row r="347" spans="1:5" ht="15">
      <c r="A347" s="9">
        <v>344</v>
      </c>
      <c r="B347" s="12" t="str">
        <f>"林克彬"</f>
        <v>林克彬</v>
      </c>
      <c r="C347" s="12" t="str">
        <f t="shared" si="61"/>
        <v>男</v>
      </c>
      <c r="D347" s="7" t="s">
        <v>376</v>
      </c>
      <c r="E347" s="10"/>
    </row>
    <row r="348" spans="1:5" ht="15">
      <c r="A348" s="5">
        <v>345</v>
      </c>
      <c r="B348" s="12" t="str">
        <f>"方启俊"</f>
        <v>方启俊</v>
      </c>
      <c r="C348" s="12" t="str">
        <f t="shared" si="61"/>
        <v>男</v>
      </c>
      <c r="D348" s="7" t="s">
        <v>377</v>
      </c>
      <c r="E348" s="10"/>
    </row>
    <row r="349" spans="1:5" ht="15">
      <c r="A349" s="9">
        <v>346</v>
      </c>
      <c r="B349" s="12" t="str">
        <f>"林琛"</f>
        <v>林琛</v>
      </c>
      <c r="C349" s="12" t="str">
        <f aca="true" t="shared" si="63" ref="C349:C351">"女"</f>
        <v>女</v>
      </c>
      <c r="D349" s="7" t="s">
        <v>378</v>
      </c>
      <c r="E349" s="10"/>
    </row>
    <row r="350" spans="1:5" ht="15">
      <c r="A350" s="5">
        <v>347</v>
      </c>
      <c r="B350" s="12" t="str">
        <f>"李誉"</f>
        <v>李誉</v>
      </c>
      <c r="C350" s="12" t="str">
        <f t="shared" si="63"/>
        <v>女</v>
      </c>
      <c r="D350" s="7" t="s">
        <v>379</v>
      </c>
      <c r="E350" s="10"/>
    </row>
    <row r="351" spans="1:5" ht="15">
      <c r="A351" s="9">
        <v>348</v>
      </c>
      <c r="B351" s="12" t="str">
        <f>"刘珊珊"</f>
        <v>刘珊珊</v>
      </c>
      <c r="C351" s="12" t="str">
        <f t="shared" si="63"/>
        <v>女</v>
      </c>
      <c r="D351" s="7" t="s">
        <v>380</v>
      </c>
      <c r="E351" s="10"/>
    </row>
    <row r="352" spans="1:5" ht="15">
      <c r="A352" s="5">
        <v>349</v>
      </c>
      <c r="B352" s="12" t="str">
        <f>"麦兆文"</f>
        <v>麦兆文</v>
      </c>
      <c r="C352" s="12" t="str">
        <f aca="true" t="shared" si="64" ref="C352:C357">"男"</f>
        <v>男</v>
      </c>
      <c r="D352" s="7" t="s">
        <v>381</v>
      </c>
      <c r="E352" s="10"/>
    </row>
    <row r="353" spans="1:5" ht="15">
      <c r="A353" s="9">
        <v>350</v>
      </c>
      <c r="B353" s="12" t="str">
        <f>"林青琳"</f>
        <v>林青琳</v>
      </c>
      <c r="C353" s="12" t="str">
        <f aca="true" t="shared" si="65" ref="C353:C356">"女"</f>
        <v>女</v>
      </c>
      <c r="D353" s="7" t="s">
        <v>382</v>
      </c>
      <c r="E353" s="10"/>
    </row>
    <row r="354" spans="1:5" ht="15">
      <c r="A354" s="5">
        <v>351</v>
      </c>
      <c r="B354" s="12" t="str">
        <f>"李晶"</f>
        <v>李晶</v>
      </c>
      <c r="C354" s="12" t="str">
        <f t="shared" si="65"/>
        <v>女</v>
      </c>
      <c r="D354" s="7" t="s">
        <v>383</v>
      </c>
      <c r="E354" s="10"/>
    </row>
    <row r="355" spans="1:5" ht="15">
      <c r="A355" s="9">
        <v>352</v>
      </c>
      <c r="B355" s="12" t="str">
        <f>"王录飞"</f>
        <v>王录飞</v>
      </c>
      <c r="C355" s="12" t="str">
        <f t="shared" si="64"/>
        <v>男</v>
      </c>
      <c r="D355" s="7" t="s">
        <v>384</v>
      </c>
      <c r="E355" s="10"/>
    </row>
    <row r="356" spans="1:5" ht="15">
      <c r="A356" s="5">
        <v>353</v>
      </c>
      <c r="B356" s="12" t="str">
        <f>"侯海燕"</f>
        <v>侯海燕</v>
      </c>
      <c r="C356" s="12" t="str">
        <f t="shared" si="65"/>
        <v>女</v>
      </c>
      <c r="D356" s="7" t="s">
        <v>385</v>
      </c>
      <c r="E356" s="10"/>
    </row>
    <row r="357" spans="1:5" ht="15">
      <c r="A357" s="9">
        <v>354</v>
      </c>
      <c r="B357" s="12" t="str">
        <f>"陈柯延"</f>
        <v>陈柯延</v>
      </c>
      <c r="C357" s="12" t="str">
        <f t="shared" si="64"/>
        <v>男</v>
      </c>
      <c r="D357" s="7" t="s">
        <v>386</v>
      </c>
      <c r="E357" s="10"/>
    </row>
    <row r="358" spans="1:5" ht="15">
      <c r="A358" s="5">
        <v>355</v>
      </c>
      <c r="B358" s="12" t="str">
        <f>"文金娜"</f>
        <v>文金娜</v>
      </c>
      <c r="C358" s="12" t="str">
        <f aca="true" t="shared" si="66" ref="C358:C360">"女"</f>
        <v>女</v>
      </c>
      <c r="D358" s="7" t="s">
        <v>387</v>
      </c>
      <c r="E358" s="10"/>
    </row>
    <row r="359" spans="1:5" ht="15">
      <c r="A359" s="9">
        <v>356</v>
      </c>
      <c r="B359" s="12" t="str">
        <f>"李瑞"</f>
        <v>李瑞</v>
      </c>
      <c r="C359" s="12" t="str">
        <f t="shared" si="66"/>
        <v>女</v>
      </c>
      <c r="D359" s="7" t="s">
        <v>388</v>
      </c>
      <c r="E359" s="10"/>
    </row>
    <row r="360" spans="1:5" ht="15">
      <c r="A360" s="5">
        <v>357</v>
      </c>
      <c r="B360" s="12" t="str">
        <f>"胡丹妮"</f>
        <v>胡丹妮</v>
      </c>
      <c r="C360" s="12" t="str">
        <f t="shared" si="66"/>
        <v>女</v>
      </c>
      <c r="D360" s="7" t="s">
        <v>389</v>
      </c>
      <c r="E360" s="10"/>
    </row>
    <row r="361" spans="1:5" ht="15">
      <c r="A361" s="9">
        <v>358</v>
      </c>
      <c r="B361" s="12" t="str">
        <f>"陈永培"</f>
        <v>陈永培</v>
      </c>
      <c r="C361" s="12" t="str">
        <f>"男"</f>
        <v>男</v>
      </c>
      <c r="D361" s="7" t="s">
        <v>390</v>
      </c>
      <c r="E361" s="10"/>
    </row>
    <row r="362" spans="1:5" ht="15">
      <c r="A362" s="5">
        <v>359</v>
      </c>
      <c r="B362" s="12" t="str">
        <f>"周晓敏"</f>
        <v>周晓敏</v>
      </c>
      <c r="C362" s="12" t="str">
        <f aca="true" t="shared" si="67" ref="C362:C368">"女"</f>
        <v>女</v>
      </c>
      <c r="D362" s="7" t="s">
        <v>391</v>
      </c>
      <c r="E362" s="10"/>
    </row>
    <row r="363" spans="1:5" ht="15">
      <c r="A363" s="9">
        <v>360</v>
      </c>
      <c r="B363" s="12" t="str">
        <f>"冯琨"</f>
        <v>冯琨</v>
      </c>
      <c r="C363" s="12" t="str">
        <f>"男"</f>
        <v>男</v>
      </c>
      <c r="D363" s="7" t="s">
        <v>392</v>
      </c>
      <c r="E363" s="10"/>
    </row>
    <row r="364" spans="1:5" ht="15">
      <c r="A364" s="5">
        <v>361</v>
      </c>
      <c r="B364" s="12" t="str">
        <f>"赵仕健"</f>
        <v>赵仕健</v>
      </c>
      <c r="C364" s="12" t="str">
        <f t="shared" si="67"/>
        <v>女</v>
      </c>
      <c r="D364" s="7" t="s">
        <v>393</v>
      </c>
      <c r="E364" s="10"/>
    </row>
    <row r="365" spans="1:5" ht="15">
      <c r="A365" s="9">
        <v>362</v>
      </c>
      <c r="B365" s="12" t="str">
        <f>"马静"</f>
        <v>马静</v>
      </c>
      <c r="C365" s="12" t="str">
        <f t="shared" si="67"/>
        <v>女</v>
      </c>
      <c r="D365" s="7" t="s">
        <v>394</v>
      </c>
      <c r="E365" s="10"/>
    </row>
    <row r="366" spans="1:5" ht="15">
      <c r="A366" s="5">
        <v>363</v>
      </c>
      <c r="B366" s="12" t="str">
        <f>"薛巧珍"</f>
        <v>薛巧珍</v>
      </c>
      <c r="C366" s="12" t="str">
        <f t="shared" si="67"/>
        <v>女</v>
      </c>
      <c r="D366" s="7" t="s">
        <v>395</v>
      </c>
      <c r="E366" s="10"/>
    </row>
    <row r="367" spans="1:5" ht="15">
      <c r="A367" s="9">
        <v>364</v>
      </c>
      <c r="B367" s="12" t="str">
        <f>"王少颖"</f>
        <v>王少颖</v>
      </c>
      <c r="C367" s="12" t="str">
        <f t="shared" si="67"/>
        <v>女</v>
      </c>
      <c r="D367" s="7" t="s">
        <v>396</v>
      </c>
      <c r="E367" s="10"/>
    </row>
    <row r="368" spans="1:5" ht="15">
      <c r="A368" s="5">
        <v>365</v>
      </c>
      <c r="B368" s="12" t="str">
        <f>"苏江滨"</f>
        <v>苏江滨</v>
      </c>
      <c r="C368" s="12" t="str">
        <f t="shared" si="67"/>
        <v>女</v>
      </c>
      <c r="D368" s="7" t="s">
        <v>397</v>
      </c>
      <c r="E368" s="10"/>
    </row>
    <row r="369" spans="1:5" ht="15">
      <c r="A369" s="9">
        <v>366</v>
      </c>
      <c r="B369" s="12" t="str">
        <f>"王子源"</f>
        <v>王子源</v>
      </c>
      <c r="C369" s="12" t="str">
        <f aca="true" t="shared" si="68" ref="C369:C372">"男"</f>
        <v>男</v>
      </c>
      <c r="D369" s="7" t="s">
        <v>398</v>
      </c>
      <c r="E369" s="10"/>
    </row>
    <row r="370" spans="1:5" ht="15">
      <c r="A370" s="5">
        <v>367</v>
      </c>
      <c r="B370" s="12" t="str">
        <f>"方明明"</f>
        <v>方明明</v>
      </c>
      <c r="C370" s="12" t="str">
        <f t="shared" si="68"/>
        <v>男</v>
      </c>
      <c r="D370" s="7" t="s">
        <v>399</v>
      </c>
      <c r="E370" s="10"/>
    </row>
    <row r="371" spans="1:5" ht="15">
      <c r="A371" s="9">
        <v>368</v>
      </c>
      <c r="B371" s="12" t="str">
        <f>"陈佳敏"</f>
        <v>陈佳敏</v>
      </c>
      <c r="C371" s="12" t="str">
        <f aca="true" t="shared" si="69" ref="C371:C374">"女"</f>
        <v>女</v>
      </c>
      <c r="D371" s="7" t="s">
        <v>400</v>
      </c>
      <c r="E371" s="10"/>
    </row>
    <row r="372" spans="1:5" ht="15">
      <c r="A372" s="5">
        <v>369</v>
      </c>
      <c r="B372" s="12" t="str">
        <f>"李伟伟"</f>
        <v>李伟伟</v>
      </c>
      <c r="C372" s="12" t="str">
        <f t="shared" si="68"/>
        <v>男</v>
      </c>
      <c r="D372" s="7" t="s">
        <v>401</v>
      </c>
      <c r="E372" s="10"/>
    </row>
    <row r="373" spans="1:5" ht="15">
      <c r="A373" s="9">
        <v>370</v>
      </c>
      <c r="B373" s="12" t="str">
        <f>"李昕芃"</f>
        <v>李昕芃</v>
      </c>
      <c r="C373" s="12" t="str">
        <f t="shared" si="69"/>
        <v>女</v>
      </c>
      <c r="D373" s="7" t="s">
        <v>402</v>
      </c>
      <c r="E373" s="10"/>
    </row>
    <row r="374" spans="1:5" ht="15">
      <c r="A374" s="5">
        <v>371</v>
      </c>
      <c r="B374" s="12" t="str">
        <f>"李泽灵"</f>
        <v>李泽灵</v>
      </c>
      <c r="C374" s="12" t="str">
        <f t="shared" si="69"/>
        <v>女</v>
      </c>
      <c r="D374" s="7" t="s">
        <v>403</v>
      </c>
      <c r="E374" s="10"/>
    </row>
    <row r="375" spans="1:5" ht="15">
      <c r="A375" s="9">
        <v>372</v>
      </c>
      <c r="B375" s="12" t="str">
        <f>"黎家好"</f>
        <v>黎家好</v>
      </c>
      <c r="C375" s="12" t="str">
        <f aca="true" t="shared" si="70" ref="C375:C377">"男"</f>
        <v>男</v>
      </c>
      <c r="D375" s="7" t="s">
        <v>404</v>
      </c>
      <c r="E375" s="10"/>
    </row>
    <row r="376" spans="1:5" ht="15">
      <c r="A376" s="5">
        <v>373</v>
      </c>
      <c r="B376" s="12" t="str">
        <f>"林亨闯"</f>
        <v>林亨闯</v>
      </c>
      <c r="C376" s="12" t="str">
        <f t="shared" si="70"/>
        <v>男</v>
      </c>
      <c r="D376" s="7" t="s">
        <v>405</v>
      </c>
      <c r="E376" s="10"/>
    </row>
    <row r="377" spans="1:5" ht="15">
      <c r="A377" s="9">
        <v>374</v>
      </c>
      <c r="B377" s="12" t="str">
        <f>"苏明明"</f>
        <v>苏明明</v>
      </c>
      <c r="C377" s="12" t="str">
        <f t="shared" si="70"/>
        <v>男</v>
      </c>
      <c r="D377" s="7" t="s">
        <v>406</v>
      </c>
      <c r="E377" s="10"/>
    </row>
    <row r="378" spans="1:5" ht="15">
      <c r="A378" s="5">
        <v>375</v>
      </c>
      <c r="B378" s="12" t="str">
        <f>"温娇瑜"</f>
        <v>温娇瑜</v>
      </c>
      <c r="C378" s="12" t="str">
        <f aca="true" t="shared" si="71" ref="C378:C380">"女"</f>
        <v>女</v>
      </c>
      <c r="D378" s="7" t="s">
        <v>407</v>
      </c>
      <c r="E378" s="10"/>
    </row>
    <row r="379" spans="1:5" ht="15">
      <c r="A379" s="9">
        <v>376</v>
      </c>
      <c r="B379" s="12" t="str">
        <f>"赵越"</f>
        <v>赵越</v>
      </c>
      <c r="C379" s="12" t="str">
        <f t="shared" si="71"/>
        <v>女</v>
      </c>
      <c r="D379" s="7" t="s">
        <v>408</v>
      </c>
      <c r="E379" s="10"/>
    </row>
    <row r="380" spans="1:5" ht="15">
      <c r="A380" s="5">
        <v>377</v>
      </c>
      <c r="B380" s="12" t="str">
        <f>"王顺妮"</f>
        <v>王顺妮</v>
      </c>
      <c r="C380" s="12" t="str">
        <f t="shared" si="71"/>
        <v>女</v>
      </c>
      <c r="D380" s="7" t="s">
        <v>409</v>
      </c>
      <c r="E380" s="10"/>
    </row>
    <row r="381" spans="1:5" ht="15">
      <c r="A381" s="9">
        <v>378</v>
      </c>
      <c r="B381" s="12" t="str">
        <f>"陈福榕"</f>
        <v>陈福榕</v>
      </c>
      <c r="C381" s="12" t="str">
        <f>"男"</f>
        <v>男</v>
      </c>
      <c r="D381" s="7" t="s">
        <v>410</v>
      </c>
      <c r="E381" s="10"/>
    </row>
    <row r="382" spans="1:5" ht="15">
      <c r="A382" s="5">
        <v>379</v>
      </c>
      <c r="B382" s="12" t="str">
        <f>"刘阳"</f>
        <v>刘阳</v>
      </c>
      <c r="C382" s="12" t="str">
        <f aca="true" t="shared" si="72" ref="C382:C390">"女"</f>
        <v>女</v>
      </c>
      <c r="D382" s="7" t="s">
        <v>411</v>
      </c>
      <c r="E382" s="10"/>
    </row>
    <row r="383" spans="1:5" ht="15">
      <c r="A383" s="9">
        <v>380</v>
      </c>
      <c r="B383" s="12" t="str">
        <f>"王斌"</f>
        <v>王斌</v>
      </c>
      <c r="C383" s="12" t="str">
        <f>"男"</f>
        <v>男</v>
      </c>
      <c r="D383" s="7" t="s">
        <v>412</v>
      </c>
      <c r="E383" s="10"/>
    </row>
    <row r="384" spans="1:5" ht="15">
      <c r="A384" s="5">
        <v>381</v>
      </c>
      <c r="B384" s="12" t="str">
        <f>"李莉"</f>
        <v>李莉</v>
      </c>
      <c r="C384" s="12" t="str">
        <f t="shared" si="72"/>
        <v>女</v>
      </c>
      <c r="D384" s="7" t="s">
        <v>413</v>
      </c>
      <c r="E384" s="10"/>
    </row>
    <row r="385" spans="1:5" ht="15">
      <c r="A385" s="9">
        <v>382</v>
      </c>
      <c r="B385" s="12" t="str">
        <f>"王荣"</f>
        <v>王荣</v>
      </c>
      <c r="C385" s="12" t="str">
        <f t="shared" si="72"/>
        <v>女</v>
      </c>
      <c r="D385" s="7" t="s">
        <v>414</v>
      </c>
      <c r="E385" s="10"/>
    </row>
    <row r="386" spans="1:5" ht="15">
      <c r="A386" s="5">
        <v>383</v>
      </c>
      <c r="B386" s="12" t="str">
        <f>"赵春燕"</f>
        <v>赵春燕</v>
      </c>
      <c r="C386" s="12" t="str">
        <f t="shared" si="72"/>
        <v>女</v>
      </c>
      <c r="D386" s="7" t="s">
        <v>415</v>
      </c>
      <c r="E386" s="10"/>
    </row>
    <row r="387" spans="1:5" ht="15">
      <c r="A387" s="9">
        <v>384</v>
      </c>
      <c r="B387" s="12" t="str">
        <f>"刘梅竹"</f>
        <v>刘梅竹</v>
      </c>
      <c r="C387" s="12" t="str">
        <f t="shared" si="72"/>
        <v>女</v>
      </c>
      <c r="D387" s="7" t="s">
        <v>416</v>
      </c>
      <c r="E387" s="10"/>
    </row>
    <row r="388" spans="1:5" ht="15">
      <c r="A388" s="5">
        <v>385</v>
      </c>
      <c r="B388" s="12" t="str">
        <f>"杨启萍"</f>
        <v>杨启萍</v>
      </c>
      <c r="C388" s="12" t="str">
        <f t="shared" si="72"/>
        <v>女</v>
      </c>
      <c r="D388" s="7" t="s">
        <v>417</v>
      </c>
      <c r="E388" s="10"/>
    </row>
    <row r="389" spans="1:5" ht="15">
      <c r="A389" s="9">
        <v>386</v>
      </c>
      <c r="B389" s="12" t="str">
        <f>"弓澳"</f>
        <v>弓澳</v>
      </c>
      <c r="C389" s="12" t="str">
        <f t="shared" si="72"/>
        <v>女</v>
      </c>
      <c r="D389" s="7" t="s">
        <v>418</v>
      </c>
      <c r="E389" s="10"/>
    </row>
    <row r="390" spans="1:5" ht="15">
      <c r="A390" s="5">
        <v>387</v>
      </c>
      <c r="B390" s="12" t="str">
        <f>"吴美慧"</f>
        <v>吴美慧</v>
      </c>
      <c r="C390" s="12" t="str">
        <f t="shared" si="72"/>
        <v>女</v>
      </c>
      <c r="D390" s="7" t="s">
        <v>419</v>
      </c>
      <c r="E390" s="10"/>
    </row>
    <row r="391" spans="1:5" ht="15">
      <c r="A391" s="9">
        <v>388</v>
      </c>
      <c r="B391" s="12" t="str">
        <f>"周富"</f>
        <v>周富</v>
      </c>
      <c r="C391" s="12" t="str">
        <f aca="true" t="shared" si="73" ref="C391:C394">"男"</f>
        <v>男</v>
      </c>
      <c r="D391" s="7" t="s">
        <v>420</v>
      </c>
      <c r="E391" s="10"/>
    </row>
    <row r="392" spans="1:5" ht="15">
      <c r="A392" s="5">
        <v>389</v>
      </c>
      <c r="B392" s="12" t="str">
        <f>"谢思蝶"</f>
        <v>谢思蝶</v>
      </c>
      <c r="C392" s="12" t="str">
        <f aca="true" t="shared" si="74" ref="C392:C396">"女"</f>
        <v>女</v>
      </c>
      <c r="D392" s="7" t="s">
        <v>421</v>
      </c>
      <c r="E392" s="10"/>
    </row>
    <row r="393" spans="1:5" ht="15">
      <c r="A393" s="9">
        <v>390</v>
      </c>
      <c r="B393" s="12" t="str">
        <f>"王宗靖"</f>
        <v>王宗靖</v>
      </c>
      <c r="C393" s="12" t="str">
        <f t="shared" si="73"/>
        <v>男</v>
      </c>
      <c r="D393" s="7" t="s">
        <v>422</v>
      </c>
      <c r="E393" s="10"/>
    </row>
    <row r="394" spans="1:5" ht="15">
      <c r="A394" s="5">
        <v>391</v>
      </c>
      <c r="B394" s="12" t="str">
        <f>"谢剑超"</f>
        <v>谢剑超</v>
      </c>
      <c r="C394" s="12" t="str">
        <f t="shared" si="73"/>
        <v>男</v>
      </c>
      <c r="D394" s="7" t="s">
        <v>423</v>
      </c>
      <c r="E394" s="10"/>
    </row>
    <row r="395" spans="1:5" ht="15">
      <c r="A395" s="9">
        <v>392</v>
      </c>
      <c r="B395" s="12" t="str">
        <f>"罗慧琳"</f>
        <v>罗慧琳</v>
      </c>
      <c r="C395" s="12" t="str">
        <f t="shared" si="74"/>
        <v>女</v>
      </c>
      <c r="D395" s="7" t="s">
        <v>424</v>
      </c>
      <c r="E395" s="10"/>
    </row>
    <row r="396" spans="1:5" ht="15">
      <c r="A396" s="5">
        <v>393</v>
      </c>
      <c r="B396" s="12" t="str">
        <f>"方婷"</f>
        <v>方婷</v>
      </c>
      <c r="C396" s="12" t="str">
        <f t="shared" si="74"/>
        <v>女</v>
      </c>
      <c r="D396" s="7" t="s">
        <v>425</v>
      </c>
      <c r="E396" s="10"/>
    </row>
    <row r="397" spans="1:5" ht="15">
      <c r="A397" s="9">
        <v>394</v>
      </c>
      <c r="B397" s="12" t="s">
        <v>426</v>
      </c>
      <c r="C397" s="12" t="s">
        <v>269</v>
      </c>
      <c r="D397" s="7" t="s">
        <v>427</v>
      </c>
      <c r="E397" s="10"/>
    </row>
    <row r="398" spans="1:5" ht="15">
      <c r="A398" s="5">
        <v>395</v>
      </c>
      <c r="B398" s="12" t="s">
        <v>428</v>
      </c>
      <c r="C398" s="12" t="s">
        <v>260</v>
      </c>
      <c r="D398" s="7" t="s">
        <v>429</v>
      </c>
      <c r="E398" s="10"/>
    </row>
    <row r="399" spans="1:5" ht="15">
      <c r="A399" s="9">
        <v>396</v>
      </c>
      <c r="B399" s="12" t="s">
        <v>430</v>
      </c>
      <c r="C399" s="12" t="s">
        <v>260</v>
      </c>
      <c r="D399" s="7" t="s">
        <v>431</v>
      </c>
      <c r="E399" s="10"/>
    </row>
    <row r="400" spans="1:5" ht="15">
      <c r="A400" s="5">
        <v>397</v>
      </c>
      <c r="B400" s="12" t="s">
        <v>432</v>
      </c>
      <c r="C400" s="12" t="s">
        <v>260</v>
      </c>
      <c r="D400" s="7" t="s">
        <v>433</v>
      </c>
      <c r="E400" s="10"/>
    </row>
    <row r="401" spans="1:5" ht="15">
      <c r="A401" s="9">
        <v>398</v>
      </c>
      <c r="B401" s="12" t="s">
        <v>434</v>
      </c>
      <c r="C401" s="12" t="s">
        <v>260</v>
      </c>
      <c r="D401" s="7" t="s">
        <v>435</v>
      </c>
      <c r="E401" s="10"/>
    </row>
    <row r="402" spans="1:5" ht="15">
      <c r="A402" s="5">
        <v>399</v>
      </c>
      <c r="B402" s="12" t="s">
        <v>436</v>
      </c>
      <c r="C402" s="12" t="s">
        <v>260</v>
      </c>
      <c r="D402" s="7" t="s">
        <v>437</v>
      </c>
      <c r="E402" s="10"/>
    </row>
    <row r="403" spans="1:5" ht="15">
      <c r="A403" s="9">
        <v>400</v>
      </c>
      <c r="B403" s="6" t="s">
        <v>438</v>
      </c>
      <c r="C403" s="13" t="s">
        <v>269</v>
      </c>
      <c r="D403" s="7" t="s">
        <v>319</v>
      </c>
      <c r="E403" s="10"/>
    </row>
    <row r="404" spans="1:5" ht="15">
      <c r="A404" s="5">
        <v>401</v>
      </c>
      <c r="B404" s="6" t="s">
        <v>439</v>
      </c>
      <c r="C404" s="12" t="s">
        <v>260</v>
      </c>
      <c r="D404" s="7" t="s">
        <v>440</v>
      </c>
      <c r="E404" s="10"/>
    </row>
  </sheetData>
  <autoFilter ref="A3:E404">
    <sortState ref="A4:E404">
      <sortCondition sortBy="value" ref="D4:D404"/>
      <sortCondition sortBy="value" ref="B4:B404"/>
    </sortState>
  </autoFilter>
  <mergeCells count="1">
    <mergeCell ref="A2:E2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10"/>
  <sheetViews>
    <sheetView workbookViewId="0" topLeftCell="A1">
      <selection activeCell="H3" sqref="H3"/>
    </sheetView>
  </sheetViews>
  <sheetFormatPr defaultColWidth="9.00390625" defaultRowHeight="15" outlineLevelCol="5"/>
  <cols>
    <col min="4" max="4" width="53.00390625" style="0" customWidth="1"/>
  </cols>
  <sheetData>
    <row r="1" ht="15">
      <c r="A1" t="s">
        <v>0</v>
      </c>
    </row>
    <row r="2" spans="1:6" ht="47" customHeight="1">
      <c r="A2" s="1" t="s">
        <v>441</v>
      </c>
      <c r="B2" s="1"/>
      <c r="C2" s="1"/>
      <c r="D2" s="1"/>
      <c r="E2" s="1"/>
      <c r="F2" s="2"/>
    </row>
    <row r="3" spans="1:6" ht="2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/>
    </row>
    <row r="4" spans="1:5" ht="15">
      <c r="A4" s="5">
        <v>1</v>
      </c>
      <c r="B4" s="6" t="str">
        <f>"涂诗嘉"</f>
        <v>涂诗嘉</v>
      </c>
      <c r="C4" s="6" t="str">
        <f aca="true" t="shared" si="0" ref="C4:C10">"女"</f>
        <v>女</v>
      </c>
      <c r="D4" s="7" t="s">
        <v>442</v>
      </c>
      <c r="E4" s="8"/>
    </row>
    <row r="5" spans="1:5" ht="15">
      <c r="A5" s="9">
        <v>2</v>
      </c>
      <c r="B5" s="6" t="str">
        <f>"朱勇"</f>
        <v>朱勇</v>
      </c>
      <c r="C5" s="6" t="str">
        <f aca="true" t="shared" si="1" ref="C5:C8">"男"</f>
        <v>男</v>
      </c>
      <c r="D5" s="7" t="s">
        <v>443</v>
      </c>
      <c r="E5" s="8"/>
    </row>
    <row r="6" spans="1:5" ht="15">
      <c r="A6" s="5">
        <v>3</v>
      </c>
      <c r="B6" s="6" t="str">
        <f>"王乙光"</f>
        <v>王乙光</v>
      </c>
      <c r="C6" s="6" t="str">
        <f t="shared" si="1"/>
        <v>男</v>
      </c>
      <c r="D6" s="7" t="s">
        <v>56</v>
      </c>
      <c r="E6" s="8"/>
    </row>
    <row r="7" spans="1:5" ht="15">
      <c r="A7" s="9">
        <v>4</v>
      </c>
      <c r="B7" s="6" t="str">
        <f>"傅丽曼"</f>
        <v>傅丽曼</v>
      </c>
      <c r="C7" s="6" t="str">
        <f t="shared" si="0"/>
        <v>女</v>
      </c>
      <c r="D7" s="7" t="s">
        <v>165</v>
      </c>
      <c r="E7" s="8"/>
    </row>
    <row r="8" spans="1:5" ht="15">
      <c r="A8" s="5">
        <v>5</v>
      </c>
      <c r="B8" s="6" t="str">
        <f>"赵会达"</f>
        <v>赵会达</v>
      </c>
      <c r="C8" s="6" t="str">
        <f t="shared" si="1"/>
        <v>男</v>
      </c>
      <c r="D8" s="7" t="s">
        <v>444</v>
      </c>
      <c r="E8" s="8"/>
    </row>
    <row r="9" spans="1:5" ht="15">
      <c r="A9" s="9">
        <v>6</v>
      </c>
      <c r="B9" s="6" t="str">
        <f>"罗宗巧"</f>
        <v>罗宗巧</v>
      </c>
      <c r="C9" s="6" t="str">
        <f t="shared" si="0"/>
        <v>女</v>
      </c>
      <c r="D9" s="7" t="s">
        <v>28</v>
      </c>
      <c r="E9" s="8"/>
    </row>
    <row r="10" spans="1:5" ht="15">
      <c r="A10" s="5">
        <v>7</v>
      </c>
      <c r="B10" s="6" t="str">
        <f>"黄小倩"</f>
        <v>黄小倩</v>
      </c>
      <c r="C10" s="6" t="str">
        <f t="shared" si="0"/>
        <v>女</v>
      </c>
      <c r="D10" s="7" t="s">
        <v>445</v>
      </c>
      <c r="E10" s="8"/>
    </row>
    <row r="11" spans="1:5" ht="15">
      <c r="A11" s="9">
        <v>8</v>
      </c>
      <c r="B11" s="6" t="str">
        <f>"黎佳骏"</f>
        <v>黎佳骏</v>
      </c>
      <c r="C11" s="6" t="str">
        <f aca="true" t="shared" si="2" ref="C11:C16">"男"</f>
        <v>男</v>
      </c>
      <c r="D11" s="7" t="s">
        <v>446</v>
      </c>
      <c r="E11" s="8"/>
    </row>
    <row r="12" spans="1:5" ht="15">
      <c r="A12" s="5">
        <v>9</v>
      </c>
      <c r="B12" s="6" t="str">
        <f>"陈星娆"</f>
        <v>陈星娆</v>
      </c>
      <c r="C12" s="6" t="str">
        <f aca="true" t="shared" si="3" ref="C12:C15">"女"</f>
        <v>女</v>
      </c>
      <c r="D12" s="7" t="s">
        <v>447</v>
      </c>
      <c r="E12" s="8"/>
    </row>
    <row r="13" spans="1:5" ht="15">
      <c r="A13" s="9">
        <v>10</v>
      </c>
      <c r="B13" s="6" t="str">
        <f>"卓圆梦"</f>
        <v>卓圆梦</v>
      </c>
      <c r="C13" s="6" t="str">
        <f t="shared" si="3"/>
        <v>女</v>
      </c>
      <c r="D13" s="7" t="s">
        <v>448</v>
      </c>
      <c r="E13" s="8"/>
    </row>
    <row r="14" spans="1:5" ht="15">
      <c r="A14" s="5">
        <v>11</v>
      </c>
      <c r="B14" s="6" t="str">
        <f>"卓大和"</f>
        <v>卓大和</v>
      </c>
      <c r="C14" s="6" t="str">
        <f t="shared" si="2"/>
        <v>男</v>
      </c>
      <c r="D14" s="7" t="s">
        <v>449</v>
      </c>
      <c r="E14" s="8"/>
    </row>
    <row r="15" spans="1:5" ht="15">
      <c r="A15" s="9">
        <v>12</v>
      </c>
      <c r="B15" s="6" t="str">
        <f>"王丽敏"</f>
        <v>王丽敏</v>
      </c>
      <c r="C15" s="6" t="str">
        <f t="shared" si="3"/>
        <v>女</v>
      </c>
      <c r="D15" s="7" t="s">
        <v>450</v>
      </c>
      <c r="E15" s="8"/>
    </row>
    <row r="16" spans="1:5" ht="15">
      <c r="A16" s="5">
        <v>13</v>
      </c>
      <c r="B16" s="6" t="str">
        <f>"莫永溪"</f>
        <v>莫永溪</v>
      </c>
      <c r="C16" s="6" t="str">
        <f t="shared" si="2"/>
        <v>男</v>
      </c>
      <c r="D16" s="7" t="s">
        <v>451</v>
      </c>
      <c r="E16" s="8"/>
    </row>
    <row r="17" spans="1:5" ht="15">
      <c r="A17" s="9">
        <v>14</v>
      </c>
      <c r="B17" s="6" t="str">
        <f>"王浩"</f>
        <v>王浩</v>
      </c>
      <c r="C17" s="6" t="str">
        <f aca="true" t="shared" si="4" ref="C17:C20">"女"</f>
        <v>女</v>
      </c>
      <c r="D17" s="7" t="s">
        <v>452</v>
      </c>
      <c r="E17" s="8"/>
    </row>
    <row r="18" spans="1:5" ht="15">
      <c r="A18" s="5">
        <v>15</v>
      </c>
      <c r="B18" s="6" t="str">
        <f>"曾珊珊"</f>
        <v>曾珊珊</v>
      </c>
      <c r="C18" s="6" t="str">
        <f t="shared" si="4"/>
        <v>女</v>
      </c>
      <c r="D18" s="7" t="s">
        <v>453</v>
      </c>
      <c r="E18" s="8"/>
    </row>
    <row r="19" spans="1:5" ht="15">
      <c r="A19" s="9">
        <v>16</v>
      </c>
      <c r="B19" s="6" t="str">
        <f>"徐小刚"</f>
        <v>徐小刚</v>
      </c>
      <c r="C19" s="6" t="str">
        <f>"男"</f>
        <v>男</v>
      </c>
      <c r="D19" s="7" t="s">
        <v>333</v>
      </c>
      <c r="E19" s="8"/>
    </row>
    <row r="20" spans="1:5" ht="15">
      <c r="A20" s="5">
        <v>17</v>
      </c>
      <c r="B20" s="6" t="str">
        <f>"赵佳莉"</f>
        <v>赵佳莉</v>
      </c>
      <c r="C20" s="6" t="str">
        <f t="shared" si="4"/>
        <v>女</v>
      </c>
      <c r="D20" s="7" t="s">
        <v>454</v>
      </c>
      <c r="E20" s="8"/>
    </row>
    <row r="21" spans="1:5" ht="15">
      <c r="A21" s="9">
        <v>18</v>
      </c>
      <c r="B21" s="6" t="str">
        <f>"陆有旭"</f>
        <v>陆有旭</v>
      </c>
      <c r="C21" s="6" t="str">
        <f>"男"</f>
        <v>男</v>
      </c>
      <c r="D21" s="7" t="s">
        <v>455</v>
      </c>
      <c r="E21" s="8"/>
    </row>
    <row r="22" spans="1:5" ht="15">
      <c r="A22" s="5">
        <v>19</v>
      </c>
      <c r="B22" s="6" t="str">
        <f>"钟华月"</f>
        <v>钟华月</v>
      </c>
      <c r="C22" s="6" t="str">
        <f aca="true" t="shared" si="5" ref="C22:C24">"女"</f>
        <v>女</v>
      </c>
      <c r="D22" s="7" t="s">
        <v>52</v>
      </c>
      <c r="E22" s="8"/>
    </row>
    <row r="23" spans="1:5" ht="15">
      <c r="A23" s="9">
        <v>20</v>
      </c>
      <c r="B23" s="6" t="str">
        <f>"贺怡然"</f>
        <v>贺怡然</v>
      </c>
      <c r="C23" s="6" t="str">
        <f t="shared" si="5"/>
        <v>女</v>
      </c>
      <c r="D23" s="7" t="s">
        <v>456</v>
      </c>
      <c r="E23" s="8"/>
    </row>
    <row r="24" spans="1:5" ht="15">
      <c r="A24" s="5">
        <v>21</v>
      </c>
      <c r="B24" s="6" t="str">
        <f>"李娇惠"</f>
        <v>李娇惠</v>
      </c>
      <c r="C24" s="6" t="str">
        <f t="shared" si="5"/>
        <v>女</v>
      </c>
      <c r="D24" s="7" t="s">
        <v>457</v>
      </c>
      <c r="E24" s="8"/>
    </row>
    <row r="25" spans="1:5" ht="15">
      <c r="A25" s="9">
        <v>22</v>
      </c>
      <c r="B25" s="6" t="str">
        <f>"符锋光"</f>
        <v>符锋光</v>
      </c>
      <c r="C25" s="6" t="str">
        <f aca="true" t="shared" si="6" ref="C25:C30">"男"</f>
        <v>男</v>
      </c>
      <c r="D25" s="7" t="s">
        <v>458</v>
      </c>
      <c r="E25" s="8"/>
    </row>
    <row r="26" spans="1:5" ht="15">
      <c r="A26" s="5">
        <v>23</v>
      </c>
      <c r="B26" s="6" t="str">
        <f>"万珈利"</f>
        <v>万珈利</v>
      </c>
      <c r="C26" s="6" t="str">
        <f aca="true" t="shared" si="7" ref="C26:C28">"女"</f>
        <v>女</v>
      </c>
      <c r="D26" s="7" t="s">
        <v>459</v>
      </c>
      <c r="E26" s="8"/>
    </row>
    <row r="27" spans="1:5" ht="15">
      <c r="A27" s="9">
        <v>24</v>
      </c>
      <c r="B27" s="6" t="str">
        <f>"周诗敏"</f>
        <v>周诗敏</v>
      </c>
      <c r="C27" s="6" t="str">
        <f t="shared" si="7"/>
        <v>女</v>
      </c>
      <c r="D27" s="7" t="s">
        <v>105</v>
      </c>
      <c r="E27" s="8"/>
    </row>
    <row r="28" spans="1:5" ht="15">
      <c r="A28" s="5">
        <v>25</v>
      </c>
      <c r="B28" s="6" t="str">
        <f>"胡宝中"</f>
        <v>胡宝中</v>
      </c>
      <c r="C28" s="6" t="str">
        <f t="shared" si="7"/>
        <v>女</v>
      </c>
      <c r="D28" s="7" t="s">
        <v>460</v>
      </c>
      <c r="E28" s="8"/>
    </row>
    <row r="29" spans="1:5" ht="15">
      <c r="A29" s="9">
        <v>26</v>
      </c>
      <c r="B29" s="6" t="str">
        <f>"常赛楠"</f>
        <v>常赛楠</v>
      </c>
      <c r="C29" s="6" t="str">
        <f t="shared" si="6"/>
        <v>男</v>
      </c>
      <c r="D29" s="7" t="s">
        <v>461</v>
      </c>
      <c r="E29" s="8"/>
    </row>
    <row r="30" spans="1:5" ht="15">
      <c r="A30" s="5">
        <v>27</v>
      </c>
      <c r="B30" s="6" t="str">
        <f>"赵睿"</f>
        <v>赵睿</v>
      </c>
      <c r="C30" s="6" t="str">
        <f t="shared" si="6"/>
        <v>男</v>
      </c>
      <c r="D30" s="7" t="s">
        <v>462</v>
      </c>
      <c r="E30" s="8"/>
    </row>
    <row r="31" spans="1:5" ht="15">
      <c r="A31" s="9">
        <v>28</v>
      </c>
      <c r="B31" s="6" t="str">
        <f>"翁书雪"</f>
        <v>翁书雪</v>
      </c>
      <c r="C31" s="6" t="str">
        <f aca="true" t="shared" si="8" ref="C31:C33">"女"</f>
        <v>女</v>
      </c>
      <c r="D31" s="7" t="s">
        <v>463</v>
      </c>
      <c r="E31" s="8"/>
    </row>
    <row r="32" spans="1:5" ht="15">
      <c r="A32" s="5">
        <v>29</v>
      </c>
      <c r="B32" s="6" t="str">
        <f>"刘通"</f>
        <v>刘通</v>
      </c>
      <c r="C32" s="6" t="str">
        <f t="shared" si="8"/>
        <v>女</v>
      </c>
      <c r="D32" s="7" t="s">
        <v>464</v>
      </c>
      <c r="E32" s="8"/>
    </row>
    <row r="33" spans="1:5" ht="15">
      <c r="A33" s="9">
        <v>30</v>
      </c>
      <c r="B33" s="6" t="str">
        <f>"许婧"</f>
        <v>许婧</v>
      </c>
      <c r="C33" s="6" t="str">
        <f t="shared" si="8"/>
        <v>女</v>
      </c>
      <c r="D33" s="7" t="s">
        <v>465</v>
      </c>
      <c r="E33" s="8"/>
    </row>
    <row r="34" spans="1:5" ht="15">
      <c r="A34" s="5">
        <v>31</v>
      </c>
      <c r="B34" s="6" t="str">
        <f>"林通"</f>
        <v>林通</v>
      </c>
      <c r="C34" s="6" t="str">
        <f>"男"</f>
        <v>男</v>
      </c>
      <c r="D34" s="7" t="s">
        <v>251</v>
      </c>
      <c r="E34" s="8"/>
    </row>
    <row r="35" spans="1:5" ht="15">
      <c r="A35" s="9">
        <v>32</v>
      </c>
      <c r="B35" s="6" t="str">
        <f>"林琛"</f>
        <v>林琛</v>
      </c>
      <c r="C35" s="6" t="str">
        <f aca="true" t="shared" si="9" ref="C35:C40">"女"</f>
        <v>女</v>
      </c>
      <c r="D35" s="7" t="s">
        <v>378</v>
      </c>
      <c r="E35" s="8"/>
    </row>
    <row r="36" spans="1:5" ht="15">
      <c r="A36" s="5">
        <v>33</v>
      </c>
      <c r="B36" s="6" t="str">
        <f>"欧妍慧"</f>
        <v>欧妍慧</v>
      </c>
      <c r="C36" s="6" t="str">
        <f t="shared" si="9"/>
        <v>女</v>
      </c>
      <c r="D36" s="7" t="s">
        <v>362</v>
      </c>
      <c r="E36" s="8"/>
    </row>
    <row r="37" spans="1:5" ht="15">
      <c r="A37" s="9">
        <v>34</v>
      </c>
      <c r="B37" s="6" t="str">
        <f>"方海先"</f>
        <v>方海先</v>
      </c>
      <c r="C37" s="6" t="str">
        <f>"男"</f>
        <v>男</v>
      </c>
      <c r="D37" s="7" t="s">
        <v>371</v>
      </c>
      <c r="E37" s="8"/>
    </row>
    <row r="38" spans="1:5" ht="15">
      <c r="A38" s="5">
        <v>35</v>
      </c>
      <c r="B38" s="6" t="str">
        <f>"周婕"</f>
        <v>周婕</v>
      </c>
      <c r="C38" s="6" t="str">
        <f t="shared" si="9"/>
        <v>女</v>
      </c>
      <c r="D38" s="7" t="s">
        <v>344</v>
      </c>
      <c r="E38" s="8"/>
    </row>
    <row r="39" spans="1:5" ht="15">
      <c r="A39" s="9">
        <v>36</v>
      </c>
      <c r="B39" s="6" t="str">
        <f>"符天恋"</f>
        <v>符天恋</v>
      </c>
      <c r="C39" s="6" t="str">
        <f t="shared" si="9"/>
        <v>女</v>
      </c>
      <c r="D39" s="7" t="s">
        <v>466</v>
      </c>
      <c r="E39" s="8"/>
    </row>
    <row r="40" spans="1:5" ht="15">
      <c r="A40" s="5">
        <v>37</v>
      </c>
      <c r="B40" s="6" t="str">
        <f>"吴惠玲"</f>
        <v>吴惠玲</v>
      </c>
      <c r="C40" s="6" t="str">
        <f t="shared" si="9"/>
        <v>女</v>
      </c>
      <c r="D40" s="7" t="s">
        <v>467</v>
      </c>
      <c r="E40" s="8"/>
    </row>
    <row r="41" spans="1:5" ht="15">
      <c r="A41" s="9">
        <v>38</v>
      </c>
      <c r="B41" s="6" t="str">
        <f>"邱相儒"</f>
        <v>邱相儒</v>
      </c>
      <c r="C41" s="6" t="str">
        <f>"男"</f>
        <v>男</v>
      </c>
      <c r="D41" s="7" t="s">
        <v>360</v>
      </c>
      <c r="E41" s="8"/>
    </row>
    <row r="42" spans="1:5" ht="15">
      <c r="A42" s="5">
        <v>39</v>
      </c>
      <c r="B42" s="6" t="str">
        <f>"李芷欣"</f>
        <v>李芷欣</v>
      </c>
      <c r="C42" s="6" t="str">
        <f aca="true" t="shared" si="10" ref="C42:C48">"女"</f>
        <v>女</v>
      </c>
      <c r="D42" s="7" t="s">
        <v>468</v>
      </c>
      <c r="E42" s="8"/>
    </row>
    <row r="43" spans="1:5" ht="15">
      <c r="A43" s="9">
        <v>40</v>
      </c>
      <c r="B43" s="6" t="str">
        <f>"张李蓉"</f>
        <v>张李蓉</v>
      </c>
      <c r="C43" s="6" t="str">
        <f t="shared" si="10"/>
        <v>女</v>
      </c>
      <c r="D43" s="7" t="s">
        <v>322</v>
      </c>
      <c r="E43" s="8"/>
    </row>
    <row r="44" spans="1:5" ht="15">
      <c r="A44" s="5">
        <v>41</v>
      </c>
      <c r="B44" s="6" t="str">
        <f>"周少"</f>
        <v>周少</v>
      </c>
      <c r="C44" s="6" t="str">
        <f t="shared" si="10"/>
        <v>女</v>
      </c>
      <c r="D44" s="7" t="s">
        <v>469</v>
      </c>
      <c r="E44" s="8"/>
    </row>
    <row r="45" spans="1:5" ht="15">
      <c r="A45" s="9">
        <v>42</v>
      </c>
      <c r="B45" s="6" t="str">
        <f>"陈国蔚"</f>
        <v>陈国蔚</v>
      </c>
      <c r="C45" s="6" t="str">
        <f t="shared" si="10"/>
        <v>女</v>
      </c>
      <c r="D45" s="7" t="s">
        <v>470</v>
      </c>
      <c r="E45" s="8"/>
    </row>
    <row r="46" spans="1:5" ht="15">
      <c r="A46" s="5">
        <v>43</v>
      </c>
      <c r="B46" s="6" t="str">
        <f>"袁萍"</f>
        <v>袁萍</v>
      </c>
      <c r="C46" s="6" t="str">
        <f t="shared" si="10"/>
        <v>女</v>
      </c>
      <c r="D46" s="7" t="s">
        <v>471</v>
      </c>
      <c r="E46" s="8"/>
    </row>
    <row r="47" spans="1:5" ht="15">
      <c r="A47" s="9">
        <v>44</v>
      </c>
      <c r="B47" s="6" t="str">
        <f>"胡丹妮"</f>
        <v>胡丹妮</v>
      </c>
      <c r="C47" s="6" t="str">
        <f t="shared" si="10"/>
        <v>女</v>
      </c>
      <c r="D47" s="7" t="s">
        <v>389</v>
      </c>
      <c r="E47" s="8"/>
    </row>
    <row r="48" spans="1:5" ht="15">
      <c r="A48" s="5">
        <v>45</v>
      </c>
      <c r="B48" s="6" t="str">
        <f>"林慧"</f>
        <v>林慧</v>
      </c>
      <c r="C48" s="6" t="str">
        <f t="shared" si="10"/>
        <v>女</v>
      </c>
      <c r="D48" s="7" t="s">
        <v>337</v>
      </c>
      <c r="E48" s="8"/>
    </row>
    <row r="49" spans="1:5" ht="15">
      <c r="A49" s="9">
        <v>46</v>
      </c>
      <c r="B49" s="6" t="str">
        <f>"李伟伟"</f>
        <v>李伟伟</v>
      </c>
      <c r="C49" s="6" t="str">
        <f>"男"</f>
        <v>男</v>
      </c>
      <c r="D49" s="7" t="s">
        <v>401</v>
      </c>
      <c r="E49" s="8"/>
    </row>
    <row r="50" spans="1:5" ht="15">
      <c r="A50" s="5">
        <v>47</v>
      </c>
      <c r="B50" s="6" t="str">
        <f>"郭柳月"</f>
        <v>郭柳月</v>
      </c>
      <c r="C50" s="6" t="str">
        <f aca="true" t="shared" si="11" ref="C50:C55">"女"</f>
        <v>女</v>
      </c>
      <c r="D50" s="7" t="s">
        <v>472</v>
      </c>
      <c r="E50" s="8"/>
    </row>
    <row r="51" spans="1:5" ht="15">
      <c r="A51" s="9">
        <v>48</v>
      </c>
      <c r="B51" s="6" t="str">
        <f>"陈永帅"</f>
        <v>陈永帅</v>
      </c>
      <c r="C51" s="6" t="str">
        <f>"男"</f>
        <v>男</v>
      </c>
      <c r="D51" s="7" t="s">
        <v>338</v>
      </c>
      <c r="E51" s="8"/>
    </row>
    <row r="52" spans="1:5" ht="15">
      <c r="A52" s="5">
        <v>49</v>
      </c>
      <c r="B52" s="6" t="str">
        <f>"刘珊珊"</f>
        <v>刘珊珊</v>
      </c>
      <c r="C52" s="6" t="str">
        <f t="shared" si="11"/>
        <v>女</v>
      </c>
      <c r="D52" s="7" t="s">
        <v>380</v>
      </c>
      <c r="E52" s="8"/>
    </row>
    <row r="53" spans="1:5" ht="15">
      <c r="A53" s="9">
        <v>50</v>
      </c>
      <c r="B53" s="6" t="str">
        <f>"唐元园"</f>
        <v>唐元园</v>
      </c>
      <c r="C53" s="6" t="str">
        <f t="shared" si="11"/>
        <v>女</v>
      </c>
      <c r="D53" s="7" t="s">
        <v>84</v>
      </c>
      <c r="E53" s="8"/>
    </row>
    <row r="54" spans="1:5" ht="15">
      <c r="A54" s="5">
        <v>51</v>
      </c>
      <c r="B54" s="6" t="str">
        <f>"杨联印"</f>
        <v>杨联印</v>
      </c>
      <c r="C54" s="6" t="str">
        <f t="shared" si="11"/>
        <v>女</v>
      </c>
      <c r="D54" s="7" t="s">
        <v>473</v>
      </c>
      <c r="E54" s="8"/>
    </row>
    <row r="55" spans="1:5" ht="15">
      <c r="A55" s="9">
        <v>52</v>
      </c>
      <c r="B55" s="6" t="str">
        <f>"黄琼娇"</f>
        <v>黄琼娇</v>
      </c>
      <c r="C55" s="6" t="str">
        <f t="shared" si="11"/>
        <v>女</v>
      </c>
      <c r="D55" s="7" t="s">
        <v>474</v>
      </c>
      <c r="E55" s="8"/>
    </row>
    <row r="56" spans="1:5" ht="15">
      <c r="A56" s="5">
        <v>53</v>
      </c>
      <c r="B56" s="6" t="str">
        <f>"谢诗章"</f>
        <v>谢诗章</v>
      </c>
      <c r="C56" s="6" t="str">
        <f>"男"</f>
        <v>男</v>
      </c>
      <c r="D56" s="7" t="s">
        <v>325</v>
      </c>
      <c r="E56" s="8"/>
    </row>
    <row r="57" spans="1:5" ht="15">
      <c r="A57" s="9">
        <v>54</v>
      </c>
      <c r="B57" s="6" t="str">
        <f>"林如金"</f>
        <v>林如金</v>
      </c>
      <c r="C57" s="6" t="str">
        <f aca="true" t="shared" si="12" ref="C57:C60">"女"</f>
        <v>女</v>
      </c>
      <c r="D57" s="7" t="s">
        <v>475</v>
      </c>
      <c r="E57" s="8"/>
    </row>
    <row r="58" spans="1:5" ht="15">
      <c r="A58" s="5">
        <v>55</v>
      </c>
      <c r="B58" s="6" t="str">
        <f>"王春晓"</f>
        <v>王春晓</v>
      </c>
      <c r="C58" s="6" t="str">
        <f t="shared" si="12"/>
        <v>女</v>
      </c>
      <c r="D58" s="7" t="s">
        <v>476</v>
      </c>
      <c r="E58" s="8"/>
    </row>
    <row r="59" spans="1:5" ht="15">
      <c r="A59" s="9">
        <v>56</v>
      </c>
      <c r="B59" s="6" t="str">
        <f>"王妃"</f>
        <v>王妃</v>
      </c>
      <c r="C59" s="6" t="str">
        <f t="shared" si="12"/>
        <v>女</v>
      </c>
      <c r="D59" s="7" t="s">
        <v>477</v>
      </c>
      <c r="E59" s="8"/>
    </row>
    <row r="60" spans="1:5" ht="15">
      <c r="A60" s="5">
        <v>57</v>
      </c>
      <c r="B60" s="6" t="str">
        <f>"符慧"</f>
        <v>符慧</v>
      </c>
      <c r="C60" s="6" t="str">
        <f t="shared" si="12"/>
        <v>女</v>
      </c>
      <c r="D60" s="7" t="s">
        <v>478</v>
      </c>
      <c r="E60" s="8"/>
    </row>
    <row r="61" spans="1:5" ht="15">
      <c r="A61" s="9">
        <v>58</v>
      </c>
      <c r="B61" s="6" t="str">
        <f>"曾生"</f>
        <v>曾生</v>
      </c>
      <c r="C61" s="6" t="str">
        <f>"男"</f>
        <v>男</v>
      </c>
      <c r="D61" s="7" t="s">
        <v>479</v>
      </c>
      <c r="E61" s="8"/>
    </row>
    <row r="62" spans="1:5" ht="15">
      <c r="A62" s="5">
        <v>59</v>
      </c>
      <c r="B62" s="6" t="str">
        <f>"黄诗雨"</f>
        <v>黄诗雨</v>
      </c>
      <c r="C62" s="6" t="str">
        <f aca="true" t="shared" si="13" ref="C62:C71">"女"</f>
        <v>女</v>
      </c>
      <c r="D62" s="7" t="s">
        <v>480</v>
      </c>
      <c r="E62" s="8"/>
    </row>
    <row r="63" spans="1:5" ht="15">
      <c r="A63" s="9">
        <v>60</v>
      </c>
      <c r="B63" s="6" t="str">
        <f>"符智"</f>
        <v>符智</v>
      </c>
      <c r="C63" s="6" t="str">
        <f t="shared" si="13"/>
        <v>女</v>
      </c>
      <c r="D63" s="7" t="s">
        <v>481</v>
      </c>
      <c r="E63" s="8"/>
    </row>
    <row r="64" spans="1:5" ht="15">
      <c r="A64" s="5">
        <v>61</v>
      </c>
      <c r="B64" s="6" t="str">
        <f>"叶冠彤"</f>
        <v>叶冠彤</v>
      </c>
      <c r="C64" s="6" t="str">
        <f>"男"</f>
        <v>男</v>
      </c>
      <c r="D64" s="7" t="s">
        <v>364</v>
      </c>
      <c r="E64" s="8"/>
    </row>
    <row r="65" spans="1:5" ht="15">
      <c r="A65" s="9">
        <v>62</v>
      </c>
      <c r="B65" s="6" t="str">
        <f>"倪翠玉"</f>
        <v>倪翠玉</v>
      </c>
      <c r="C65" s="6" t="str">
        <f t="shared" si="13"/>
        <v>女</v>
      </c>
      <c r="D65" s="7" t="s">
        <v>482</v>
      </c>
      <c r="E65" s="8"/>
    </row>
    <row r="66" spans="1:5" ht="15">
      <c r="A66" s="5">
        <v>63</v>
      </c>
      <c r="B66" s="6" t="str">
        <f>"谭卡"</f>
        <v>谭卡</v>
      </c>
      <c r="C66" s="6" t="str">
        <f t="shared" si="13"/>
        <v>女</v>
      </c>
      <c r="D66" s="7" t="s">
        <v>483</v>
      </c>
      <c r="E66" s="8"/>
    </row>
    <row r="67" spans="1:5" ht="15">
      <c r="A67" s="9">
        <v>64</v>
      </c>
      <c r="B67" s="6" t="str">
        <f>"王和丽"</f>
        <v>王和丽</v>
      </c>
      <c r="C67" s="6" t="str">
        <f t="shared" si="13"/>
        <v>女</v>
      </c>
      <c r="D67" s="7" t="s">
        <v>484</v>
      </c>
      <c r="E67" s="8"/>
    </row>
    <row r="68" spans="1:5" ht="15">
      <c r="A68" s="5">
        <v>65</v>
      </c>
      <c r="B68" s="6" t="str">
        <f>"李树荣"</f>
        <v>李树荣</v>
      </c>
      <c r="C68" s="6" t="str">
        <f t="shared" si="13"/>
        <v>女</v>
      </c>
      <c r="D68" s="7" t="s">
        <v>485</v>
      </c>
      <c r="E68" s="8"/>
    </row>
    <row r="69" spans="1:5" ht="15">
      <c r="A69" s="9">
        <v>66</v>
      </c>
      <c r="B69" s="6" t="str">
        <f>"杨雪影"</f>
        <v>杨雪影</v>
      </c>
      <c r="C69" s="6" t="str">
        <f t="shared" si="13"/>
        <v>女</v>
      </c>
      <c r="D69" s="7" t="s">
        <v>486</v>
      </c>
      <c r="E69" s="8"/>
    </row>
    <row r="70" spans="1:5" ht="15">
      <c r="A70" s="5">
        <v>67</v>
      </c>
      <c r="B70" s="6" t="str">
        <f>"李瑞"</f>
        <v>李瑞</v>
      </c>
      <c r="C70" s="6" t="str">
        <f t="shared" si="13"/>
        <v>女</v>
      </c>
      <c r="D70" s="7" t="s">
        <v>388</v>
      </c>
      <c r="E70" s="8"/>
    </row>
    <row r="71" spans="1:5" ht="15">
      <c r="A71" s="9">
        <v>68</v>
      </c>
      <c r="B71" s="6" t="str">
        <f>"忻泓"</f>
        <v>忻泓</v>
      </c>
      <c r="C71" s="6" t="str">
        <f t="shared" si="13"/>
        <v>女</v>
      </c>
      <c r="D71" s="7" t="s">
        <v>487</v>
      </c>
      <c r="E71" s="8"/>
    </row>
    <row r="72" spans="1:5" ht="15">
      <c r="A72" s="5">
        <v>69</v>
      </c>
      <c r="B72" s="6" t="str">
        <f>"陈作贵"</f>
        <v>陈作贵</v>
      </c>
      <c r="C72" s="6" t="str">
        <f>"男"</f>
        <v>男</v>
      </c>
      <c r="D72" s="7" t="s">
        <v>488</v>
      </c>
      <c r="E72" s="8"/>
    </row>
    <row r="73" spans="1:5" ht="15">
      <c r="A73" s="9">
        <v>70</v>
      </c>
      <c r="B73" s="6" t="str">
        <f>"吴雪芳"</f>
        <v>吴雪芳</v>
      </c>
      <c r="C73" s="6" t="str">
        <f aca="true" t="shared" si="14" ref="C73:C77">"女"</f>
        <v>女</v>
      </c>
      <c r="D73" s="7" t="s">
        <v>489</v>
      </c>
      <c r="E73" s="8"/>
    </row>
    <row r="74" spans="1:5" ht="15">
      <c r="A74" s="5">
        <v>71</v>
      </c>
      <c r="B74" s="6" t="str">
        <f>"吴清梅"</f>
        <v>吴清梅</v>
      </c>
      <c r="C74" s="6" t="str">
        <f t="shared" si="14"/>
        <v>女</v>
      </c>
      <c r="D74" s="7" t="s">
        <v>490</v>
      </c>
      <c r="E74" s="8"/>
    </row>
    <row r="75" spans="1:5" ht="15">
      <c r="A75" s="9">
        <v>72</v>
      </c>
      <c r="B75" s="6" t="str">
        <f>"陈奕蘅"</f>
        <v>陈奕蘅</v>
      </c>
      <c r="C75" s="6" t="str">
        <f t="shared" si="14"/>
        <v>女</v>
      </c>
      <c r="D75" s="7" t="s">
        <v>491</v>
      </c>
      <c r="E75" s="8"/>
    </row>
    <row r="76" spans="1:5" ht="15">
      <c r="A76" s="5">
        <v>73</v>
      </c>
      <c r="B76" s="6" t="str">
        <f>"林青琳"</f>
        <v>林青琳</v>
      </c>
      <c r="C76" s="6" t="str">
        <f t="shared" si="14"/>
        <v>女</v>
      </c>
      <c r="D76" s="7" t="s">
        <v>382</v>
      </c>
      <c r="E76" s="8"/>
    </row>
    <row r="77" spans="1:5" ht="15">
      <c r="A77" s="9">
        <v>74</v>
      </c>
      <c r="B77" s="6" t="str">
        <f>"黄佳慧"</f>
        <v>黄佳慧</v>
      </c>
      <c r="C77" s="6" t="str">
        <f t="shared" si="14"/>
        <v>女</v>
      </c>
      <c r="D77" s="7" t="s">
        <v>492</v>
      </c>
      <c r="E77" s="8"/>
    </row>
    <row r="78" spans="1:5" ht="15">
      <c r="A78" s="5">
        <v>75</v>
      </c>
      <c r="B78" s="6" t="str">
        <f>"陈永培"</f>
        <v>陈永培</v>
      </c>
      <c r="C78" s="6" t="str">
        <f>"男"</f>
        <v>男</v>
      </c>
      <c r="D78" s="7" t="s">
        <v>390</v>
      </c>
      <c r="E78" s="8"/>
    </row>
    <row r="79" spans="1:5" ht="15">
      <c r="A79" s="9">
        <v>76</v>
      </c>
      <c r="B79" s="6" t="str">
        <f>"付成媛"</f>
        <v>付成媛</v>
      </c>
      <c r="C79" s="6" t="str">
        <f aca="true" t="shared" si="15" ref="C79:C86">"女"</f>
        <v>女</v>
      </c>
      <c r="D79" s="7" t="s">
        <v>493</v>
      </c>
      <c r="E79" s="8"/>
    </row>
    <row r="80" spans="1:5" ht="15">
      <c r="A80" s="5">
        <v>77</v>
      </c>
      <c r="B80" s="6" t="str">
        <f>"袁李"</f>
        <v>袁李</v>
      </c>
      <c r="C80" s="6" t="str">
        <f t="shared" si="15"/>
        <v>女</v>
      </c>
      <c r="D80" s="7" t="s">
        <v>494</v>
      </c>
      <c r="E80" s="8"/>
    </row>
    <row r="81" spans="1:5" ht="15">
      <c r="A81" s="9">
        <v>78</v>
      </c>
      <c r="B81" s="6" t="str">
        <f>"高秀莲"</f>
        <v>高秀莲</v>
      </c>
      <c r="C81" s="6" t="str">
        <f t="shared" si="15"/>
        <v>女</v>
      </c>
      <c r="D81" s="7" t="s">
        <v>495</v>
      </c>
      <c r="E81" s="8"/>
    </row>
    <row r="82" spans="1:5" ht="15">
      <c r="A82" s="5">
        <v>79</v>
      </c>
      <c r="B82" s="6" t="str">
        <f>"吕晓蝶"</f>
        <v>吕晓蝶</v>
      </c>
      <c r="C82" s="6" t="str">
        <f t="shared" si="15"/>
        <v>女</v>
      </c>
      <c r="D82" s="7" t="s">
        <v>496</v>
      </c>
      <c r="E82" s="8"/>
    </row>
    <row r="83" spans="1:5" ht="15">
      <c r="A83" s="9">
        <v>80</v>
      </c>
      <c r="B83" s="6" t="str">
        <f>"王希"</f>
        <v>王希</v>
      </c>
      <c r="C83" s="6" t="str">
        <f t="shared" si="15"/>
        <v>女</v>
      </c>
      <c r="D83" s="7" t="s">
        <v>318</v>
      </c>
      <c r="E83" s="8"/>
    </row>
    <row r="84" spans="1:5" ht="15">
      <c r="A84" s="5">
        <v>81</v>
      </c>
      <c r="B84" s="6" t="str">
        <f>"马文君"</f>
        <v>马文君</v>
      </c>
      <c r="C84" s="6" t="str">
        <f t="shared" si="15"/>
        <v>女</v>
      </c>
      <c r="D84" s="7" t="s">
        <v>220</v>
      </c>
      <c r="E84" s="8"/>
    </row>
    <row r="85" spans="1:5" ht="15">
      <c r="A85" s="9">
        <v>82</v>
      </c>
      <c r="B85" s="6" t="str">
        <f>"郑远娥"</f>
        <v>郑远娥</v>
      </c>
      <c r="C85" s="6" t="str">
        <f t="shared" si="15"/>
        <v>女</v>
      </c>
      <c r="D85" s="7" t="s">
        <v>497</v>
      </c>
      <c r="E85" s="8"/>
    </row>
    <row r="86" spans="1:5" ht="15">
      <c r="A86" s="5">
        <v>83</v>
      </c>
      <c r="B86" s="6" t="str">
        <f>"杨馥萍"</f>
        <v>杨馥萍</v>
      </c>
      <c r="C86" s="6" t="str">
        <f t="shared" si="15"/>
        <v>女</v>
      </c>
      <c r="D86" s="7" t="s">
        <v>498</v>
      </c>
      <c r="E86" s="8"/>
    </row>
    <row r="87" spans="1:5" ht="15">
      <c r="A87" s="9">
        <v>84</v>
      </c>
      <c r="B87" s="6" t="str">
        <f>"王宗靖"</f>
        <v>王宗靖</v>
      </c>
      <c r="C87" s="6" t="str">
        <f aca="true" t="shared" si="16" ref="C87:C93">"男"</f>
        <v>男</v>
      </c>
      <c r="D87" s="7" t="s">
        <v>422</v>
      </c>
      <c r="E87" s="8"/>
    </row>
    <row r="88" spans="1:5" ht="15">
      <c r="A88" s="5">
        <v>85</v>
      </c>
      <c r="B88" s="6" t="str">
        <f>"李基娜"</f>
        <v>李基娜</v>
      </c>
      <c r="C88" s="6" t="str">
        <f aca="true" t="shared" si="17" ref="C88:C91">"女"</f>
        <v>女</v>
      </c>
      <c r="D88" s="7" t="s">
        <v>499</v>
      </c>
      <c r="E88" s="8"/>
    </row>
    <row r="89" spans="1:5" ht="15">
      <c r="A89" s="9">
        <v>86</v>
      </c>
      <c r="B89" s="6" t="str">
        <f>"白洋"</f>
        <v>白洋</v>
      </c>
      <c r="C89" s="6" t="str">
        <f t="shared" si="17"/>
        <v>女</v>
      </c>
      <c r="D89" s="7" t="s">
        <v>500</v>
      </c>
      <c r="E89" s="8"/>
    </row>
    <row r="90" spans="1:5" ht="15">
      <c r="A90" s="5">
        <v>87</v>
      </c>
      <c r="B90" s="6" t="str">
        <f>"周京旭"</f>
        <v>周京旭</v>
      </c>
      <c r="C90" s="6" t="str">
        <f t="shared" si="16"/>
        <v>男</v>
      </c>
      <c r="D90" s="7" t="s">
        <v>501</v>
      </c>
      <c r="E90" s="8"/>
    </row>
    <row r="91" spans="1:5" ht="15">
      <c r="A91" s="9">
        <v>88</v>
      </c>
      <c r="B91" s="6" t="str">
        <f>"周洁"</f>
        <v>周洁</v>
      </c>
      <c r="C91" s="6" t="str">
        <f t="shared" si="17"/>
        <v>女</v>
      </c>
      <c r="D91" s="7" t="s">
        <v>502</v>
      </c>
      <c r="E91" s="8"/>
    </row>
    <row r="92" spans="1:5" ht="15">
      <c r="A92" s="5">
        <v>89</v>
      </c>
      <c r="B92" s="6" t="str">
        <f>"吴祖禧"</f>
        <v>吴祖禧</v>
      </c>
      <c r="C92" s="6" t="str">
        <f t="shared" si="16"/>
        <v>男</v>
      </c>
      <c r="D92" s="7" t="s">
        <v>503</v>
      </c>
      <c r="E92" s="8"/>
    </row>
    <row r="93" spans="1:5" ht="15">
      <c r="A93" s="9">
        <v>90</v>
      </c>
      <c r="B93" s="6" t="str">
        <f>"冯琨"</f>
        <v>冯琨</v>
      </c>
      <c r="C93" s="6" t="str">
        <f t="shared" si="16"/>
        <v>男</v>
      </c>
      <c r="D93" s="7" t="s">
        <v>392</v>
      </c>
      <c r="E93" s="8"/>
    </row>
    <row r="94" spans="1:5" ht="15">
      <c r="A94" s="5">
        <v>91</v>
      </c>
      <c r="B94" s="6" t="str">
        <f>"吉春英"</f>
        <v>吉春英</v>
      </c>
      <c r="C94" s="6" t="str">
        <f aca="true" t="shared" si="18" ref="C94:C101">"女"</f>
        <v>女</v>
      </c>
      <c r="D94" s="7" t="s">
        <v>504</v>
      </c>
      <c r="E94" s="8"/>
    </row>
    <row r="95" spans="1:5" ht="15">
      <c r="A95" s="9">
        <v>92</v>
      </c>
      <c r="B95" s="6" t="str">
        <f>"卢大宇"</f>
        <v>卢大宇</v>
      </c>
      <c r="C95" s="6" t="str">
        <f>"男"</f>
        <v>男</v>
      </c>
      <c r="D95" s="7" t="s">
        <v>505</v>
      </c>
      <c r="E95" s="8"/>
    </row>
    <row r="96" spans="1:5" ht="15">
      <c r="A96" s="5">
        <v>93</v>
      </c>
      <c r="B96" s="6" t="str">
        <f>"陈瑾"</f>
        <v>陈瑾</v>
      </c>
      <c r="C96" s="6" t="str">
        <f t="shared" si="18"/>
        <v>女</v>
      </c>
      <c r="D96" s="7" t="s">
        <v>506</v>
      </c>
      <c r="E96" s="8"/>
    </row>
    <row r="97" spans="1:5" ht="15">
      <c r="A97" s="9">
        <v>94</v>
      </c>
      <c r="B97" s="6" t="str">
        <f>"殷承辉"</f>
        <v>殷承辉</v>
      </c>
      <c r="C97" s="6" t="str">
        <f>"男"</f>
        <v>男</v>
      </c>
      <c r="D97" s="7" t="s">
        <v>507</v>
      </c>
      <c r="E97" s="8"/>
    </row>
    <row r="98" spans="1:5" ht="15">
      <c r="A98" s="5">
        <v>95</v>
      </c>
      <c r="B98" s="6" t="str">
        <f>"李颖"</f>
        <v>李颖</v>
      </c>
      <c r="C98" s="6" t="str">
        <f t="shared" si="18"/>
        <v>女</v>
      </c>
      <c r="D98" s="7" t="s">
        <v>508</v>
      </c>
      <c r="E98" s="8"/>
    </row>
    <row r="99" spans="1:5" ht="15">
      <c r="A99" s="9">
        <v>96</v>
      </c>
      <c r="B99" s="6" t="str">
        <f>"文金娜"</f>
        <v>文金娜</v>
      </c>
      <c r="C99" s="6" t="str">
        <f t="shared" si="18"/>
        <v>女</v>
      </c>
      <c r="D99" s="7" t="s">
        <v>387</v>
      </c>
      <c r="E99" s="8"/>
    </row>
    <row r="100" spans="1:5" ht="15">
      <c r="A100" s="5">
        <v>97</v>
      </c>
      <c r="B100" s="6" t="str">
        <f>"谢凡欣"</f>
        <v>谢凡欣</v>
      </c>
      <c r="C100" s="6" t="str">
        <f t="shared" si="18"/>
        <v>女</v>
      </c>
      <c r="D100" s="7" t="s">
        <v>509</v>
      </c>
      <c r="E100" s="8"/>
    </row>
    <row r="101" spans="1:5" ht="15">
      <c r="A101" s="9">
        <v>98</v>
      </c>
      <c r="B101" s="6" t="str">
        <f>"郭隆妹"</f>
        <v>郭隆妹</v>
      </c>
      <c r="C101" s="6" t="str">
        <f t="shared" si="18"/>
        <v>女</v>
      </c>
      <c r="D101" s="7" t="s">
        <v>510</v>
      </c>
      <c r="E101" s="8"/>
    </row>
    <row r="102" spans="1:5" ht="15">
      <c r="A102" s="5">
        <v>99</v>
      </c>
      <c r="B102" s="6" t="str">
        <f>"柳昕伟"</f>
        <v>柳昕伟</v>
      </c>
      <c r="C102" s="6" t="str">
        <f aca="true" t="shared" si="19" ref="C102:C107">"男"</f>
        <v>男</v>
      </c>
      <c r="D102" s="7" t="s">
        <v>511</v>
      </c>
      <c r="E102" s="8"/>
    </row>
    <row r="103" spans="1:5" ht="15">
      <c r="A103" s="9">
        <v>100</v>
      </c>
      <c r="B103" s="6" t="str">
        <f>"程子轩"</f>
        <v>程子轩</v>
      </c>
      <c r="C103" s="6" t="str">
        <f t="shared" si="19"/>
        <v>男</v>
      </c>
      <c r="D103" s="7" t="s">
        <v>512</v>
      </c>
      <c r="E103" s="8"/>
    </row>
    <row r="104" spans="1:5" ht="15">
      <c r="A104" s="5">
        <v>101</v>
      </c>
      <c r="B104" s="6" t="str">
        <f>"林莉"</f>
        <v>林莉</v>
      </c>
      <c r="C104" s="6" t="str">
        <f aca="true" t="shared" si="20" ref="C104:C109">"女"</f>
        <v>女</v>
      </c>
      <c r="D104" s="7" t="s">
        <v>513</v>
      </c>
      <c r="E104" s="8"/>
    </row>
    <row r="105" spans="1:5" ht="15">
      <c r="A105" s="9">
        <v>102</v>
      </c>
      <c r="B105" s="6" t="str">
        <f>"苏江滨"</f>
        <v>苏江滨</v>
      </c>
      <c r="C105" s="6" t="str">
        <f t="shared" si="20"/>
        <v>女</v>
      </c>
      <c r="D105" s="7" t="s">
        <v>397</v>
      </c>
      <c r="E105" s="8"/>
    </row>
    <row r="106" spans="1:5" ht="15">
      <c r="A106" s="5">
        <v>103</v>
      </c>
      <c r="B106" s="6" t="str">
        <f>"方明明"</f>
        <v>方明明</v>
      </c>
      <c r="C106" s="6" t="str">
        <f t="shared" si="19"/>
        <v>男</v>
      </c>
      <c r="D106" s="7" t="s">
        <v>399</v>
      </c>
      <c r="E106" s="8"/>
    </row>
    <row r="107" spans="1:5" ht="15">
      <c r="A107" s="9">
        <v>104</v>
      </c>
      <c r="B107" s="6" t="str">
        <f>"李南豪"</f>
        <v>李南豪</v>
      </c>
      <c r="C107" s="6" t="str">
        <f t="shared" si="19"/>
        <v>男</v>
      </c>
      <c r="D107" s="7" t="s">
        <v>514</v>
      </c>
      <c r="E107" s="8"/>
    </row>
    <row r="108" spans="1:5" ht="15">
      <c r="A108" s="5">
        <v>105</v>
      </c>
      <c r="B108" s="6" t="str">
        <f>"林志燕"</f>
        <v>林志燕</v>
      </c>
      <c r="C108" s="6" t="str">
        <f t="shared" si="20"/>
        <v>女</v>
      </c>
      <c r="D108" s="7" t="s">
        <v>515</v>
      </c>
      <c r="E108" s="8"/>
    </row>
    <row r="109" spans="1:5" ht="15">
      <c r="A109" s="9">
        <v>106</v>
      </c>
      <c r="B109" s="6" t="str">
        <f>"柯孜娟"</f>
        <v>柯孜娟</v>
      </c>
      <c r="C109" s="6" t="str">
        <f t="shared" si="20"/>
        <v>女</v>
      </c>
      <c r="D109" s="7" t="s">
        <v>352</v>
      </c>
      <c r="E109" s="8"/>
    </row>
    <row r="110" spans="1:5" ht="15">
      <c r="A110" s="5">
        <v>107</v>
      </c>
      <c r="B110" s="6" t="str">
        <f>"陈德宏"</f>
        <v>陈德宏</v>
      </c>
      <c r="C110" s="6" t="str">
        <f aca="true" t="shared" si="21" ref="C110:C115">"男"</f>
        <v>男</v>
      </c>
      <c r="D110" s="7" t="s">
        <v>330</v>
      </c>
      <c r="E110" s="8"/>
    </row>
    <row r="111" spans="1:5" ht="15">
      <c r="A111" s="9">
        <v>108</v>
      </c>
      <c r="B111" s="6" t="str">
        <f>"黄雁玲"</f>
        <v>黄雁玲</v>
      </c>
      <c r="C111" s="6" t="str">
        <f aca="true" t="shared" si="22" ref="C111:C113">"女"</f>
        <v>女</v>
      </c>
      <c r="D111" s="7" t="s">
        <v>516</v>
      </c>
      <c r="E111" s="8"/>
    </row>
    <row r="112" spans="1:5" ht="15">
      <c r="A112" s="5">
        <v>109</v>
      </c>
      <c r="B112" s="6" t="str">
        <f>"裴玉妃"</f>
        <v>裴玉妃</v>
      </c>
      <c r="C112" s="6" t="str">
        <f t="shared" si="22"/>
        <v>女</v>
      </c>
      <c r="D112" s="7" t="s">
        <v>517</v>
      </c>
      <c r="E112" s="8"/>
    </row>
    <row r="113" spans="1:5" ht="15">
      <c r="A113" s="9">
        <v>110</v>
      </c>
      <c r="B113" s="6" t="str">
        <f>"李笑滢"</f>
        <v>李笑滢</v>
      </c>
      <c r="C113" s="6" t="str">
        <f t="shared" si="22"/>
        <v>女</v>
      </c>
      <c r="D113" s="7" t="s">
        <v>336</v>
      </c>
      <c r="E113" s="8"/>
    </row>
    <row r="114" spans="1:5" ht="15">
      <c r="A114" s="5">
        <v>111</v>
      </c>
      <c r="B114" s="6" t="str">
        <f>"徐明"</f>
        <v>徐明</v>
      </c>
      <c r="C114" s="6" t="str">
        <f t="shared" si="21"/>
        <v>男</v>
      </c>
      <c r="D114" s="7" t="s">
        <v>518</v>
      </c>
      <c r="E114" s="8"/>
    </row>
    <row r="115" spans="1:5" ht="15">
      <c r="A115" s="9">
        <v>112</v>
      </c>
      <c r="B115" s="6" t="str">
        <f>"袁海俊"</f>
        <v>袁海俊</v>
      </c>
      <c r="C115" s="6" t="str">
        <f t="shared" si="21"/>
        <v>男</v>
      </c>
      <c r="D115" s="7" t="s">
        <v>342</v>
      </c>
      <c r="E115" s="8"/>
    </row>
    <row r="116" spans="1:5" ht="15">
      <c r="A116" s="5">
        <v>113</v>
      </c>
      <c r="B116" s="6" t="str">
        <f>"李小晶"</f>
        <v>李小晶</v>
      </c>
      <c r="C116" s="6" t="str">
        <f aca="true" t="shared" si="23" ref="C116:C123">"女"</f>
        <v>女</v>
      </c>
      <c r="D116" s="7" t="s">
        <v>519</v>
      </c>
      <c r="E116" s="8"/>
    </row>
    <row r="117" spans="1:5" ht="15">
      <c r="A117" s="9">
        <v>114</v>
      </c>
      <c r="B117" s="6" t="str">
        <f>"肖晔娟"</f>
        <v>肖晔娟</v>
      </c>
      <c r="C117" s="6" t="str">
        <f t="shared" si="23"/>
        <v>女</v>
      </c>
      <c r="D117" s="7" t="s">
        <v>520</v>
      </c>
      <c r="E117" s="8"/>
    </row>
    <row r="118" spans="1:5" ht="15">
      <c r="A118" s="5">
        <v>115</v>
      </c>
      <c r="B118" s="6" t="str">
        <f>"姜昕芫"</f>
        <v>姜昕芫</v>
      </c>
      <c r="C118" s="6" t="str">
        <f t="shared" si="23"/>
        <v>女</v>
      </c>
      <c r="D118" s="7" t="s">
        <v>521</v>
      </c>
      <c r="E118" s="8"/>
    </row>
    <row r="119" spans="1:5" ht="15">
      <c r="A119" s="9">
        <v>116</v>
      </c>
      <c r="B119" s="6" t="str">
        <f>"周晓敏"</f>
        <v>周晓敏</v>
      </c>
      <c r="C119" s="6" t="str">
        <f t="shared" si="23"/>
        <v>女</v>
      </c>
      <c r="D119" s="7" t="s">
        <v>391</v>
      </c>
      <c r="E119" s="8"/>
    </row>
    <row r="120" spans="1:5" ht="15">
      <c r="A120" s="5">
        <v>117</v>
      </c>
      <c r="B120" s="6" t="str">
        <f>"吴丽丽"</f>
        <v>吴丽丽</v>
      </c>
      <c r="C120" s="6" t="str">
        <f t="shared" si="23"/>
        <v>女</v>
      </c>
      <c r="D120" s="7" t="s">
        <v>351</v>
      </c>
      <c r="E120" s="8"/>
    </row>
    <row r="121" spans="1:5" ht="15">
      <c r="A121" s="9">
        <v>118</v>
      </c>
      <c r="B121" s="6" t="str">
        <f>"黄亚燕"</f>
        <v>黄亚燕</v>
      </c>
      <c r="C121" s="6" t="str">
        <f t="shared" si="23"/>
        <v>女</v>
      </c>
      <c r="D121" s="7" t="s">
        <v>522</v>
      </c>
      <c r="E121" s="8"/>
    </row>
    <row r="122" spans="1:5" ht="15">
      <c r="A122" s="5">
        <v>119</v>
      </c>
      <c r="B122" s="6" t="str">
        <f>"王小惠"</f>
        <v>王小惠</v>
      </c>
      <c r="C122" s="6" t="str">
        <f t="shared" si="23"/>
        <v>女</v>
      </c>
      <c r="D122" s="7" t="s">
        <v>523</v>
      </c>
      <c r="E122" s="8"/>
    </row>
    <row r="123" spans="1:5" ht="15">
      <c r="A123" s="9">
        <v>120</v>
      </c>
      <c r="B123" s="6" t="str">
        <f>"许诗萌"</f>
        <v>许诗萌</v>
      </c>
      <c r="C123" s="6" t="str">
        <f t="shared" si="23"/>
        <v>女</v>
      </c>
      <c r="D123" s="7" t="s">
        <v>345</v>
      </c>
      <c r="E123" s="8"/>
    </row>
    <row r="124" spans="1:5" ht="15">
      <c r="A124" s="5">
        <v>121</v>
      </c>
      <c r="B124" s="6" t="str">
        <f>"彭芳日"</f>
        <v>彭芳日</v>
      </c>
      <c r="C124" s="6" t="str">
        <f aca="true" t="shared" si="24" ref="C124:C129">"男"</f>
        <v>男</v>
      </c>
      <c r="D124" s="7" t="s">
        <v>524</v>
      </c>
      <c r="E124" s="8"/>
    </row>
    <row r="125" spans="1:5" ht="15">
      <c r="A125" s="9">
        <v>122</v>
      </c>
      <c r="B125" s="6" t="str">
        <f>"罗芳芸"</f>
        <v>罗芳芸</v>
      </c>
      <c r="C125" s="6" t="str">
        <f aca="true" t="shared" si="25" ref="C125:C128">"女"</f>
        <v>女</v>
      </c>
      <c r="D125" s="7" t="s">
        <v>525</v>
      </c>
      <c r="E125" s="8"/>
    </row>
    <row r="126" spans="1:5" ht="15">
      <c r="A126" s="5">
        <v>123</v>
      </c>
      <c r="B126" s="6" t="str">
        <f>"陈永钦"</f>
        <v>陈永钦</v>
      </c>
      <c r="C126" s="6" t="str">
        <f t="shared" si="25"/>
        <v>女</v>
      </c>
      <c r="D126" s="7" t="s">
        <v>370</v>
      </c>
      <c r="E126" s="8"/>
    </row>
    <row r="127" spans="1:5" ht="15">
      <c r="A127" s="9">
        <v>124</v>
      </c>
      <c r="B127" s="6" t="str">
        <f>"杨光"</f>
        <v>杨光</v>
      </c>
      <c r="C127" s="6" t="str">
        <f t="shared" si="24"/>
        <v>男</v>
      </c>
      <c r="D127" s="7" t="s">
        <v>356</v>
      </c>
      <c r="E127" s="8"/>
    </row>
    <row r="128" spans="1:5" ht="15">
      <c r="A128" s="5">
        <v>125</v>
      </c>
      <c r="B128" s="6" t="str">
        <f>"黄春椰"</f>
        <v>黄春椰</v>
      </c>
      <c r="C128" s="6" t="str">
        <f t="shared" si="25"/>
        <v>女</v>
      </c>
      <c r="D128" s="7" t="s">
        <v>526</v>
      </c>
      <c r="E128" s="8"/>
    </row>
    <row r="129" spans="1:5" ht="15">
      <c r="A129" s="9">
        <v>126</v>
      </c>
      <c r="B129" s="6" t="str">
        <f>"潘孝君"</f>
        <v>潘孝君</v>
      </c>
      <c r="C129" s="6" t="str">
        <f t="shared" si="24"/>
        <v>男</v>
      </c>
      <c r="D129" s="7" t="s">
        <v>527</v>
      </c>
      <c r="E129" s="8"/>
    </row>
    <row r="130" spans="1:5" ht="15">
      <c r="A130" s="5">
        <v>127</v>
      </c>
      <c r="B130" s="6" t="str">
        <f>"毕婷婷"</f>
        <v>毕婷婷</v>
      </c>
      <c r="C130" s="6" t="str">
        <f aca="true" t="shared" si="26" ref="C130:C134">"女"</f>
        <v>女</v>
      </c>
      <c r="D130" s="7" t="s">
        <v>528</v>
      </c>
      <c r="E130" s="8"/>
    </row>
    <row r="131" spans="1:5" ht="15">
      <c r="A131" s="9">
        <v>128</v>
      </c>
      <c r="B131" s="6" t="str">
        <f>"孙子琦"</f>
        <v>孙子琦</v>
      </c>
      <c r="C131" s="6" t="str">
        <f t="shared" si="26"/>
        <v>女</v>
      </c>
      <c r="D131" s="7" t="s">
        <v>529</v>
      </c>
      <c r="E131" s="8"/>
    </row>
    <row r="132" spans="1:5" ht="15">
      <c r="A132" s="5">
        <v>129</v>
      </c>
      <c r="B132" s="6" t="str">
        <f>"吉慧"</f>
        <v>吉慧</v>
      </c>
      <c r="C132" s="6" t="str">
        <f t="shared" si="26"/>
        <v>女</v>
      </c>
      <c r="D132" s="7" t="s">
        <v>317</v>
      </c>
      <c r="E132" s="8"/>
    </row>
    <row r="133" spans="1:5" ht="15">
      <c r="A133" s="9">
        <v>130</v>
      </c>
      <c r="B133" s="6" t="str">
        <f>"邢增敏"</f>
        <v>邢增敏</v>
      </c>
      <c r="C133" s="6" t="str">
        <f t="shared" si="26"/>
        <v>女</v>
      </c>
      <c r="D133" s="7" t="s">
        <v>530</v>
      </c>
      <c r="E133" s="8"/>
    </row>
    <row r="134" spans="1:5" ht="15">
      <c r="A134" s="5">
        <v>131</v>
      </c>
      <c r="B134" s="6" t="str">
        <f>"许燕"</f>
        <v>许燕</v>
      </c>
      <c r="C134" s="6" t="str">
        <f t="shared" si="26"/>
        <v>女</v>
      </c>
      <c r="D134" s="7" t="s">
        <v>327</v>
      </c>
      <c r="E134" s="8"/>
    </row>
    <row r="135" spans="1:5" ht="15">
      <c r="A135" s="9">
        <v>132</v>
      </c>
      <c r="B135" s="6" t="str">
        <f>"王凯业"</f>
        <v>王凯业</v>
      </c>
      <c r="C135" s="6" t="str">
        <f>"男"</f>
        <v>男</v>
      </c>
      <c r="D135" s="7" t="s">
        <v>159</v>
      </c>
      <c r="E135" s="8"/>
    </row>
    <row r="136" spans="1:5" ht="15">
      <c r="A136" s="5">
        <v>133</v>
      </c>
      <c r="B136" s="6" t="str">
        <f>"刘雪娇"</f>
        <v>刘雪娇</v>
      </c>
      <c r="C136" s="6" t="str">
        <f aca="true" t="shared" si="27" ref="C136:C138">"女"</f>
        <v>女</v>
      </c>
      <c r="D136" s="7" t="s">
        <v>323</v>
      </c>
      <c r="E136" s="8"/>
    </row>
    <row r="137" spans="1:5" ht="15">
      <c r="A137" s="9">
        <v>134</v>
      </c>
      <c r="B137" s="6" t="str">
        <f>"陈国翠"</f>
        <v>陈国翠</v>
      </c>
      <c r="C137" s="6" t="str">
        <f t="shared" si="27"/>
        <v>女</v>
      </c>
      <c r="D137" s="7" t="s">
        <v>531</v>
      </c>
      <c r="E137" s="8"/>
    </row>
    <row r="138" spans="1:5" ht="15">
      <c r="A138" s="5">
        <v>135</v>
      </c>
      <c r="B138" s="6" t="str">
        <f>"冯立秋"</f>
        <v>冯立秋</v>
      </c>
      <c r="C138" s="6" t="str">
        <f t="shared" si="27"/>
        <v>女</v>
      </c>
      <c r="D138" s="7" t="s">
        <v>532</v>
      </c>
      <c r="E138" s="8"/>
    </row>
    <row r="139" spans="1:5" ht="15">
      <c r="A139" s="9">
        <v>136</v>
      </c>
      <c r="B139" s="6" t="str">
        <f>"彭进"</f>
        <v>彭进</v>
      </c>
      <c r="C139" s="6" t="str">
        <f>"男"</f>
        <v>男</v>
      </c>
      <c r="D139" s="7" t="s">
        <v>533</v>
      </c>
      <c r="E139" s="8"/>
    </row>
    <row r="140" spans="1:5" ht="15">
      <c r="A140" s="5">
        <v>137</v>
      </c>
      <c r="B140" s="6" t="str">
        <f>"覃密"</f>
        <v>覃密</v>
      </c>
      <c r="C140" s="6" t="str">
        <f aca="true" t="shared" si="28" ref="C140:C144">"女"</f>
        <v>女</v>
      </c>
      <c r="D140" s="7" t="s">
        <v>534</v>
      </c>
      <c r="E140" s="8"/>
    </row>
    <row r="141" spans="1:5" ht="15">
      <c r="A141" s="9">
        <v>138</v>
      </c>
      <c r="B141" s="6" t="str">
        <f>"曾祖琳"</f>
        <v>曾祖琳</v>
      </c>
      <c r="C141" s="6" t="str">
        <f t="shared" si="28"/>
        <v>女</v>
      </c>
      <c r="D141" s="7" t="s">
        <v>535</v>
      </c>
      <c r="E141" s="8"/>
    </row>
    <row r="142" spans="1:5" ht="15">
      <c r="A142" s="5">
        <v>139</v>
      </c>
      <c r="B142" s="6" t="str">
        <f>"赵仕健"</f>
        <v>赵仕健</v>
      </c>
      <c r="C142" s="6" t="str">
        <f t="shared" si="28"/>
        <v>女</v>
      </c>
      <c r="D142" s="7" t="s">
        <v>393</v>
      </c>
      <c r="E142" s="8"/>
    </row>
    <row r="143" spans="1:5" ht="15">
      <c r="A143" s="9">
        <v>140</v>
      </c>
      <c r="B143" s="6" t="str">
        <f>"李泽灵"</f>
        <v>李泽灵</v>
      </c>
      <c r="C143" s="6" t="str">
        <f t="shared" si="28"/>
        <v>女</v>
      </c>
      <c r="D143" s="7" t="s">
        <v>403</v>
      </c>
      <c r="E143" s="8"/>
    </row>
    <row r="144" spans="1:5" ht="15">
      <c r="A144" s="5">
        <v>141</v>
      </c>
      <c r="B144" s="6" t="str">
        <f>" 温娇瑜"</f>
        <v> 温娇瑜</v>
      </c>
      <c r="C144" s="6" t="str">
        <f t="shared" si="28"/>
        <v>女</v>
      </c>
      <c r="D144" s="7" t="s">
        <v>407</v>
      </c>
      <c r="E144" s="8"/>
    </row>
    <row r="145" spans="1:5" ht="15">
      <c r="A145" s="9">
        <v>142</v>
      </c>
      <c r="B145" s="6" t="str">
        <f>"方启俊"</f>
        <v>方启俊</v>
      </c>
      <c r="C145" s="6" t="str">
        <f>"男"</f>
        <v>男</v>
      </c>
      <c r="D145" s="7" t="s">
        <v>377</v>
      </c>
      <c r="E145" s="8"/>
    </row>
    <row r="146" spans="1:5" ht="15">
      <c r="A146" s="5">
        <v>143</v>
      </c>
      <c r="B146" s="6" t="str">
        <f>"王佳"</f>
        <v>王佳</v>
      </c>
      <c r="C146" s="6" t="str">
        <f aca="true" t="shared" si="29" ref="C146:C150">"女"</f>
        <v>女</v>
      </c>
      <c r="D146" s="7" t="s">
        <v>536</v>
      </c>
      <c r="E146" s="8"/>
    </row>
    <row r="147" spans="1:5" ht="15">
      <c r="A147" s="9">
        <v>144</v>
      </c>
      <c r="B147" s="6" t="str">
        <f>"侯海燕"</f>
        <v>侯海燕</v>
      </c>
      <c r="C147" s="6" t="str">
        <f t="shared" si="29"/>
        <v>女</v>
      </c>
      <c r="D147" s="7" t="s">
        <v>385</v>
      </c>
      <c r="E147" s="8"/>
    </row>
    <row r="148" spans="1:5" ht="15">
      <c r="A148" s="5">
        <v>145</v>
      </c>
      <c r="B148" s="6" t="str">
        <f>"曾秀红"</f>
        <v>曾秀红</v>
      </c>
      <c r="C148" s="6" t="str">
        <f t="shared" si="29"/>
        <v>女</v>
      </c>
      <c r="D148" s="7" t="s">
        <v>537</v>
      </c>
      <c r="E148" s="8"/>
    </row>
    <row r="149" spans="1:5" ht="15">
      <c r="A149" s="9">
        <v>146</v>
      </c>
      <c r="B149" s="6" t="str">
        <f>"杨翠洁"</f>
        <v>杨翠洁</v>
      </c>
      <c r="C149" s="6" t="str">
        <f t="shared" si="29"/>
        <v>女</v>
      </c>
      <c r="D149" s="7" t="s">
        <v>538</v>
      </c>
      <c r="E149" s="8"/>
    </row>
    <row r="150" spans="1:5" ht="15">
      <c r="A150" s="5">
        <v>147</v>
      </c>
      <c r="B150" s="6" t="str">
        <f>"冉冉"</f>
        <v>冉冉</v>
      </c>
      <c r="C150" s="6" t="str">
        <f t="shared" si="29"/>
        <v>女</v>
      </c>
      <c r="D150" s="7" t="s">
        <v>539</v>
      </c>
      <c r="E150" s="8"/>
    </row>
    <row r="151" spans="1:5" ht="15">
      <c r="A151" s="9">
        <v>148</v>
      </c>
      <c r="B151" s="6" t="str">
        <f>"王用"</f>
        <v>王用</v>
      </c>
      <c r="C151" s="6" t="str">
        <f aca="true" t="shared" si="30" ref="C151:C153">"男"</f>
        <v>男</v>
      </c>
      <c r="D151" s="7" t="s">
        <v>540</v>
      </c>
      <c r="E151" s="8"/>
    </row>
    <row r="152" spans="1:5" ht="15">
      <c r="A152" s="5">
        <v>149</v>
      </c>
      <c r="B152" s="6" t="str">
        <f>"陈宁标"</f>
        <v>陈宁标</v>
      </c>
      <c r="C152" s="6" t="str">
        <f t="shared" si="30"/>
        <v>男</v>
      </c>
      <c r="D152" s="7" t="s">
        <v>541</v>
      </c>
      <c r="E152" s="8"/>
    </row>
    <row r="153" spans="1:5" ht="15">
      <c r="A153" s="9">
        <v>150</v>
      </c>
      <c r="B153" s="6" t="str">
        <f>"许世扬"</f>
        <v>许世扬</v>
      </c>
      <c r="C153" s="6" t="str">
        <f t="shared" si="30"/>
        <v>男</v>
      </c>
      <c r="D153" s="7" t="s">
        <v>324</v>
      </c>
      <c r="E153" s="8"/>
    </row>
    <row r="154" spans="1:5" ht="15">
      <c r="A154" s="5">
        <v>151</v>
      </c>
      <c r="B154" s="6" t="str">
        <f>"袁美瑜"</f>
        <v>袁美瑜</v>
      </c>
      <c r="C154" s="6" t="str">
        <f aca="true" t="shared" si="31" ref="C154:C159">"女"</f>
        <v>女</v>
      </c>
      <c r="D154" s="7" t="s">
        <v>542</v>
      </c>
      <c r="E154" s="8"/>
    </row>
    <row r="155" spans="1:5" ht="15">
      <c r="A155" s="9">
        <v>152</v>
      </c>
      <c r="B155" s="6" t="str">
        <f>"李玲娇"</f>
        <v>李玲娇</v>
      </c>
      <c r="C155" s="6" t="str">
        <f t="shared" si="31"/>
        <v>女</v>
      </c>
      <c r="D155" s="7" t="s">
        <v>543</v>
      </c>
      <c r="E155" s="8"/>
    </row>
    <row r="156" spans="1:5" ht="15">
      <c r="A156" s="5">
        <v>153</v>
      </c>
      <c r="B156" s="6" t="str">
        <f>"韩允欢"</f>
        <v>韩允欢</v>
      </c>
      <c r="C156" s="6" t="str">
        <f t="shared" si="31"/>
        <v>女</v>
      </c>
      <c r="D156" s="7" t="s">
        <v>544</v>
      </c>
      <c r="E156" s="8"/>
    </row>
    <row r="157" spans="1:5" ht="15">
      <c r="A157" s="9">
        <v>154</v>
      </c>
      <c r="B157" s="6" t="str">
        <f>"徐辉婷"</f>
        <v>徐辉婷</v>
      </c>
      <c r="C157" s="6" t="str">
        <f t="shared" si="31"/>
        <v>女</v>
      </c>
      <c r="D157" s="7" t="s">
        <v>545</v>
      </c>
      <c r="E157" s="8"/>
    </row>
    <row r="158" spans="1:5" ht="15">
      <c r="A158" s="5">
        <v>155</v>
      </c>
      <c r="B158" s="6" t="str">
        <f>"梁杨柳"</f>
        <v>梁杨柳</v>
      </c>
      <c r="C158" s="6" t="str">
        <f t="shared" si="31"/>
        <v>女</v>
      </c>
      <c r="D158" s="7" t="s">
        <v>546</v>
      </c>
      <c r="E158" s="8"/>
    </row>
    <row r="159" spans="1:5" ht="15">
      <c r="A159" s="9">
        <v>156</v>
      </c>
      <c r="B159" s="6" t="str">
        <f>"韩娟"</f>
        <v>韩娟</v>
      </c>
      <c r="C159" s="6" t="str">
        <f t="shared" si="31"/>
        <v>女</v>
      </c>
      <c r="D159" s="7" t="s">
        <v>547</v>
      </c>
      <c r="E159" s="8"/>
    </row>
    <row r="160" spans="1:5" ht="15">
      <c r="A160" s="5">
        <v>157</v>
      </c>
      <c r="B160" s="6" t="str">
        <f>"王鑫"</f>
        <v>王鑫</v>
      </c>
      <c r="C160" s="6" t="str">
        <f>"男"</f>
        <v>男</v>
      </c>
      <c r="D160" s="7" t="s">
        <v>548</v>
      </c>
      <c r="E160" s="8"/>
    </row>
    <row r="161" spans="1:5" ht="15">
      <c r="A161" s="9">
        <v>158</v>
      </c>
      <c r="B161" s="6" t="str">
        <f>"翟宏慧"</f>
        <v>翟宏慧</v>
      </c>
      <c r="C161" s="6" t="str">
        <f aca="true" t="shared" si="32" ref="C161:C170">"女"</f>
        <v>女</v>
      </c>
      <c r="D161" s="7" t="s">
        <v>549</v>
      </c>
      <c r="E161" s="8"/>
    </row>
    <row r="162" spans="1:5" ht="15">
      <c r="A162" s="5">
        <v>159</v>
      </c>
      <c r="B162" s="6" t="str">
        <f>"陈靖宇"</f>
        <v>陈靖宇</v>
      </c>
      <c r="C162" s="6" t="str">
        <f>"男"</f>
        <v>男</v>
      </c>
      <c r="D162" s="7" t="s">
        <v>550</v>
      </c>
      <c r="E162" s="8"/>
    </row>
    <row r="163" spans="1:5" ht="15">
      <c r="A163" s="9">
        <v>160</v>
      </c>
      <c r="B163" s="6" t="str">
        <f>"吴莹"</f>
        <v>吴莹</v>
      </c>
      <c r="C163" s="6" t="str">
        <f t="shared" si="32"/>
        <v>女</v>
      </c>
      <c r="D163" s="7" t="s">
        <v>551</v>
      </c>
      <c r="E163" s="8"/>
    </row>
    <row r="164" spans="1:5" ht="15">
      <c r="A164" s="5">
        <v>161</v>
      </c>
      <c r="B164" s="6" t="str">
        <f>"李昕芃"</f>
        <v>李昕芃</v>
      </c>
      <c r="C164" s="6" t="str">
        <f t="shared" si="32"/>
        <v>女</v>
      </c>
      <c r="D164" s="7" t="s">
        <v>402</v>
      </c>
      <c r="E164" s="8"/>
    </row>
    <row r="165" spans="1:5" ht="15">
      <c r="A165" s="9">
        <v>162</v>
      </c>
      <c r="B165" s="6" t="str">
        <f>"肖柏榕"</f>
        <v>肖柏榕</v>
      </c>
      <c r="C165" s="6" t="str">
        <f t="shared" si="32"/>
        <v>女</v>
      </c>
      <c r="D165" s="7" t="s">
        <v>552</v>
      </c>
      <c r="E165" s="8"/>
    </row>
    <row r="166" spans="1:5" ht="15">
      <c r="A166" s="5">
        <v>163</v>
      </c>
      <c r="B166" s="6" t="str">
        <f>"王江臣"</f>
        <v>王江臣</v>
      </c>
      <c r="C166" s="6" t="str">
        <f t="shared" si="32"/>
        <v>女</v>
      </c>
      <c r="D166" s="7" t="s">
        <v>553</v>
      </c>
      <c r="E166" s="8"/>
    </row>
    <row r="167" spans="1:5" ht="15">
      <c r="A167" s="9">
        <v>164</v>
      </c>
      <c r="B167" s="6" t="str">
        <f>"吴荣颜"</f>
        <v>吴荣颜</v>
      </c>
      <c r="C167" s="6" t="str">
        <f t="shared" si="32"/>
        <v>女</v>
      </c>
      <c r="D167" s="7" t="s">
        <v>554</v>
      </c>
      <c r="E167" s="8"/>
    </row>
    <row r="168" spans="1:5" ht="15">
      <c r="A168" s="5">
        <v>165</v>
      </c>
      <c r="B168" s="6" t="str">
        <f>"董朝咪"</f>
        <v>董朝咪</v>
      </c>
      <c r="C168" s="6" t="str">
        <f t="shared" si="32"/>
        <v>女</v>
      </c>
      <c r="D168" s="7" t="s">
        <v>326</v>
      </c>
      <c r="E168" s="8"/>
    </row>
    <row r="169" spans="1:5" ht="15">
      <c r="A169" s="9">
        <v>166</v>
      </c>
      <c r="B169" s="6" t="str">
        <f>"陈钰"</f>
        <v>陈钰</v>
      </c>
      <c r="C169" s="6" t="str">
        <f t="shared" si="32"/>
        <v>女</v>
      </c>
      <c r="D169" s="7" t="s">
        <v>555</v>
      </c>
      <c r="E169" s="8"/>
    </row>
    <row r="170" spans="1:5" ht="15">
      <c r="A170" s="5">
        <v>167</v>
      </c>
      <c r="B170" s="6" t="str">
        <f>"王林凤"</f>
        <v>王林凤</v>
      </c>
      <c r="C170" s="6" t="str">
        <f t="shared" si="32"/>
        <v>女</v>
      </c>
      <c r="D170" s="7" t="s">
        <v>556</v>
      </c>
      <c r="E170" s="8"/>
    </row>
    <row r="171" spans="1:5" ht="15">
      <c r="A171" s="9">
        <v>168</v>
      </c>
      <c r="B171" s="6" t="str">
        <f>"薛鑫辉"</f>
        <v>薛鑫辉</v>
      </c>
      <c r="C171" s="6" t="str">
        <f>"男"</f>
        <v>男</v>
      </c>
      <c r="D171" s="7" t="s">
        <v>557</v>
      </c>
      <c r="E171" s="8"/>
    </row>
    <row r="172" spans="1:5" ht="15">
      <c r="A172" s="5">
        <v>169</v>
      </c>
      <c r="B172" s="6" t="str">
        <f>"杜德诗"</f>
        <v>杜德诗</v>
      </c>
      <c r="C172" s="6" t="str">
        <f aca="true" t="shared" si="33" ref="C172:C176">"女"</f>
        <v>女</v>
      </c>
      <c r="D172" s="7" t="s">
        <v>558</v>
      </c>
      <c r="E172" s="8"/>
    </row>
    <row r="173" spans="1:5" ht="15">
      <c r="A173" s="9">
        <v>170</v>
      </c>
      <c r="B173" s="6" t="str">
        <f>"袁月"</f>
        <v>袁月</v>
      </c>
      <c r="C173" s="6" t="str">
        <f t="shared" si="33"/>
        <v>女</v>
      </c>
      <c r="D173" s="7" t="s">
        <v>559</v>
      </c>
      <c r="E173" s="8"/>
    </row>
    <row r="174" spans="1:5" ht="15">
      <c r="A174" s="5">
        <v>171</v>
      </c>
      <c r="B174" s="6" t="str">
        <f>"谢丽芳"</f>
        <v>谢丽芳</v>
      </c>
      <c r="C174" s="6" t="str">
        <f t="shared" si="33"/>
        <v>女</v>
      </c>
      <c r="D174" s="7" t="s">
        <v>560</v>
      </c>
      <c r="E174" s="8"/>
    </row>
    <row r="175" spans="1:5" ht="15">
      <c r="A175" s="9">
        <v>172</v>
      </c>
      <c r="B175" s="6" t="str">
        <f>"符婷婷"</f>
        <v>符婷婷</v>
      </c>
      <c r="C175" s="6" t="str">
        <f t="shared" si="33"/>
        <v>女</v>
      </c>
      <c r="D175" s="7" t="s">
        <v>361</v>
      </c>
      <c r="E175" s="8"/>
    </row>
    <row r="176" spans="1:5" ht="15">
      <c r="A176" s="5">
        <v>173</v>
      </c>
      <c r="B176" s="6" t="str">
        <f>"陈冰"</f>
        <v>陈冰</v>
      </c>
      <c r="C176" s="6" t="str">
        <f t="shared" si="33"/>
        <v>女</v>
      </c>
      <c r="D176" s="7" t="s">
        <v>561</v>
      </c>
      <c r="E176" s="8"/>
    </row>
    <row r="177" spans="1:5" ht="15">
      <c r="A177" s="9">
        <v>174</v>
      </c>
      <c r="B177" s="6" t="str">
        <f>"陈乙铭"</f>
        <v>陈乙铭</v>
      </c>
      <c r="C177" s="6" t="str">
        <f aca="true" t="shared" si="34" ref="C177:C179">"男"</f>
        <v>男</v>
      </c>
      <c r="D177" s="7" t="s">
        <v>332</v>
      </c>
      <c r="E177" s="8"/>
    </row>
    <row r="178" spans="1:5" ht="15">
      <c r="A178" s="5">
        <v>175</v>
      </c>
      <c r="B178" s="6" t="str">
        <f>"林鸿昌"</f>
        <v>林鸿昌</v>
      </c>
      <c r="C178" s="6" t="str">
        <f t="shared" si="34"/>
        <v>男</v>
      </c>
      <c r="D178" s="7" t="s">
        <v>319</v>
      </c>
      <c r="E178" s="8"/>
    </row>
    <row r="179" spans="1:5" ht="15">
      <c r="A179" s="9">
        <v>176</v>
      </c>
      <c r="B179" s="6" t="str">
        <f>" 张闽川"</f>
        <v> 张闽川</v>
      </c>
      <c r="C179" s="6" t="str">
        <f t="shared" si="34"/>
        <v>男</v>
      </c>
      <c r="D179" s="7" t="s">
        <v>562</v>
      </c>
      <c r="E179" s="8"/>
    </row>
    <row r="180" spans="1:5" ht="15">
      <c r="A180" s="5">
        <v>177</v>
      </c>
      <c r="B180" s="6" t="str">
        <f>"郑文姿"</f>
        <v>郑文姿</v>
      </c>
      <c r="C180" s="6" t="str">
        <f aca="true" t="shared" si="35" ref="C180:C182">"女"</f>
        <v>女</v>
      </c>
      <c r="D180" s="7" t="s">
        <v>563</v>
      </c>
      <c r="E180" s="8"/>
    </row>
    <row r="181" spans="1:5" ht="15">
      <c r="A181" s="9">
        <v>178</v>
      </c>
      <c r="B181" s="6" t="str">
        <f>"杨佳瑜"</f>
        <v>杨佳瑜</v>
      </c>
      <c r="C181" s="6" t="str">
        <f t="shared" si="35"/>
        <v>女</v>
      </c>
      <c r="D181" s="7" t="s">
        <v>564</v>
      </c>
      <c r="E181" s="8"/>
    </row>
    <row r="182" spans="1:5" ht="15">
      <c r="A182" s="5">
        <v>179</v>
      </c>
      <c r="B182" s="6" t="str">
        <f>"黄小吟"</f>
        <v>黄小吟</v>
      </c>
      <c r="C182" s="6" t="str">
        <f t="shared" si="35"/>
        <v>女</v>
      </c>
      <c r="D182" s="7" t="s">
        <v>565</v>
      </c>
      <c r="E182" s="8"/>
    </row>
    <row r="183" spans="1:5" ht="15">
      <c r="A183" s="9">
        <v>180</v>
      </c>
      <c r="B183" s="6" t="str">
        <f>"蔡佳明"</f>
        <v>蔡佳明</v>
      </c>
      <c r="C183" s="6" t="str">
        <f>"男"</f>
        <v>男</v>
      </c>
      <c r="D183" s="7" t="s">
        <v>566</v>
      </c>
      <c r="E183" s="8"/>
    </row>
    <row r="184" spans="1:5" ht="15">
      <c r="A184" s="5">
        <v>181</v>
      </c>
      <c r="B184" s="6" t="str">
        <f>"杨菁金"</f>
        <v>杨菁金</v>
      </c>
      <c r="C184" s="6" t="str">
        <f aca="true" t="shared" si="36" ref="C184:C196">"女"</f>
        <v>女</v>
      </c>
      <c r="D184" s="7" t="s">
        <v>567</v>
      </c>
      <c r="E184" s="8"/>
    </row>
    <row r="185" spans="1:5" ht="15">
      <c r="A185" s="9">
        <v>182</v>
      </c>
      <c r="B185" s="6" t="str">
        <f>"高文强"</f>
        <v>高文强</v>
      </c>
      <c r="C185" s="6" t="str">
        <f>"男"</f>
        <v>男</v>
      </c>
      <c r="D185" s="7" t="s">
        <v>348</v>
      </c>
      <c r="E185" s="8"/>
    </row>
    <row r="186" spans="1:5" ht="15">
      <c r="A186" s="5">
        <v>183</v>
      </c>
      <c r="B186" s="6" t="str">
        <f>"洪秋云"</f>
        <v>洪秋云</v>
      </c>
      <c r="C186" s="6" t="str">
        <f t="shared" si="36"/>
        <v>女</v>
      </c>
      <c r="D186" s="7" t="s">
        <v>568</v>
      </c>
      <c r="E186" s="8"/>
    </row>
    <row r="187" spans="1:5" ht="15">
      <c r="A187" s="9">
        <v>184</v>
      </c>
      <c r="B187" s="6" t="str">
        <f>"张易蓥"</f>
        <v>张易蓥</v>
      </c>
      <c r="C187" s="6" t="str">
        <f t="shared" si="36"/>
        <v>女</v>
      </c>
      <c r="D187" s="7" t="s">
        <v>569</v>
      </c>
      <c r="E187" s="8"/>
    </row>
    <row r="188" spans="1:5" ht="15">
      <c r="A188" s="5">
        <v>185</v>
      </c>
      <c r="B188" s="6" t="str">
        <f>"张书娜"</f>
        <v>张书娜</v>
      </c>
      <c r="C188" s="6" t="str">
        <f t="shared" si="36"/>
        <v>女</v>
      </c>
      <c r="D188" s="7" t="s">
        <v>570</v>
      </c>
      <c r="E188" s="8"/>
    </row>
    <row r="189" spans="1:5" ht="15">
      <c r="A189" s="9">
        <v>186</v>
      </c>
      <c r="B189" s="6" t="str">
        <f>"蔡英晓"</f>
        <v>蔡英晓</v>
      </c>
      <c r="C189" s="6" t="str">
        <f t="shared" si="36"/>
        <v>女</v>
      </c>
      <c r="D189" s="7" t="s">
        <v>571</v>
      </c>
      <c r="E189" s="8"/>
    </row>
    <row r="190" spans="1:5" ht="15">
      <c r="A190" s="5">
        <v>187</v>
      </c>
      <c r="B190" s="6" t="str">
        <f>"刘梅竹"</f>
        <v>刘梅竹</v>
      </c>
      <c r="C190" s="6" t="str">
        <f t="shared" si="36"/>
        <v>女</v>
      </c>
      <c r="D190" s="7" t="s">
        <v>416</v>
      </c>
      <c r="E190" s="8"/>
    </row>
    <row r="191" spans="1:5" ht="15">
      <c r="A191" s="9">
        <v>188</v>
      </c>
      <c r="B191" s="6" t="str">
        <f>"林碧红"</f>
        <v>林碧红</v>
      </c>
      <c r="C191" s="6" t="str">
        <f t="shared" si="36"/>
        <v>女</v>
      </c>
      <c r="D191" s="7" t="s">
        <v>572</v>
      </c>
      <c r="E191" s="8"/>
    </row>
    <row r="192" spans="1:5" ht="15">
      <c r="A192" s="5">
        <v>189</v>
      </c>
      <c r="B192" s="6" t="str">
        <f>"邢蛟男"</f>
        <v>邢蛟男</v>
      </c>
      <c r="C192" s="6" t="str">
        <f t="shared" si="36"/>
        <v>女</v>
      </c>
      <c r="D192" s="7" t="s">
        <v>48</v>
      </c>
      <c r="E192" s="8"/>
    </row>
    <row r="193" spans="1:5" ht="15">
      <c r="A193" s="9">
        <v>190</v>
      </c>
      <c r="B193" s="6" t="str">
        <f>"曾春翠"</f>
        <v>曾春翠</v>
      </c>
      <c r="C193" s="6" t="str">
        <f t="shared" si="36"/>
        <v>女</v>
      </c>
      <c r="D193" s="7" t="s">
        <v>573</v>
      </c>
      <c r="E193" s="8"/>
    </row>
    <row r="194" spans="1:5" ht="15">
      <c r="A194" s="5">
        <v>191</v>
      </c>
      <c r="B194" s="6" t="str">
        <f>"唐佳敏"</f>
        <v>唐佳敏</v>
      </c>
      <c r="C194" s="6" t="str">
        <f t="shared" si="36"/>
        <v>女</v>
      </c>
      <c r="D194" s="7" t="s">
        <v>574</v>
      </c>
      <c r="E194" s="8"/>
    </row>
    <row r="195" spans="1:5" ht="15">
      <c r="A195" s="9">
        <v>192</v>
      </c>
      <c r="B195" s="6" t="str">
        <f>"孙郡峥"</f>
        <v>孙郡峥</v>
      </c>
      <c r="C195" s="6" t="str">
        <f t="shared" si="36"/>
        <v>女</v>
      </c>
      <c r="D195" s="7" t="s">
        <v>575</v>
      </c>
      <c r="E195" s="8"/>
    </row>
    <row r="196" spans="1:5" ht="15">
      <c r="A196" s="5">
        <v>193</v>
      </c>
      <c r="B196" s="6" t="str">
        <f>"林丽霞"</f>
        <v>林丽霞</v>
      </c>
      <c r="C196" s="6" t="str">
        <f t="shared" si="36"/>
        <v>女</v>
      </c>
      <c r="D196" s="7" t="s">
        <v>576</v>
      </c>
      <c r="E196" s="8"/>
    </row>
    <row r="197" spans="1:5" ht="15">
      <c r="A197" s="9">
        <v>194</v>
      </c>
      <c r="B197" s="6" t="str">
        <f>"王斌"</f>
        <v>王斌</v>
      </c>
      <c r="C197" s="6" t="str">
        <f>"男"</f>
        <v>男</v>
      </c>
      <c r="D197" s="7" t="s">
        <v>412</v>
      </c>
      <c r="E197" s="8"/>
    </row>
    <row r="198" spans="1:5" ht="15">
      <c r="A198" s="5">
        <v>195</v>
      </c>
      <c r="B198" s="6" t="str">
        <f>"陈帅"</f>
        <v>陈帅</v>
      </c>
      <c r="C198" s="6" t="str">
        <f>"男"</f>
        <v>男</v>
      </c>
      <c r="D198" s="7" t="s">
        <v>577</v>
      </c>
      <c r="E198" s="8"/>
    </row>
    <row r="199" spans="1:5" ht="15">
      <c r="A199" s="9">
        <v>196</v>
      </c>
      <c r="B199" s="6" t="str">
        <f>"陈虹娜"</f>
        <v>陈虹娜</v>
      </c>
      <c r="C199" s="6" t="str">
        <f aca="true" t="shared" si="37" ref="C199:C204">"女"</f>
        <v>女</v>
      </c>
      <c r="D199" s="7" t="s">
        <v>578</v>
      </c>
      <c r="E199" s="8"/>
    </row>
    <row r="200" spans="1:5" ht="15">
      <c r="A200" s="5">
        <v>197</v>
      </c>
      <c r="B200" s="6" t="str">
        <f>"吴晓莹"</f>
        <v>吴晓莹</v>
      </c>
      <c r="C200" s="6" t="str">
        <f t="shared" si="37"/>
        <v>女</v>
      </c>
      <c r="D200" s="7" t="s">
        <v>343</v>
      </c>
      <c r="E200" s="8"/>
    </row>
    <row r="201" spans="1:5" ht="15">
      <c r="A201" s="9">
        <v>198</v>
      </c>
      <c r="B201" s="6" t="str">
        <f>"卢红阳"</f>
        <v>卢红阳</v>
      </c>
      <c r="C201" s="6" t="str">
        <f t="shared" si="37"/>
        <v>女</v>
      </c>
      <c r="D201" s="7" t="s">
        <v>579</v>
      </c>
      <c r="E201" s="8"/>
    </row>
    <row r="202" spans="1:5" ht="15">
      <c r="A202" s="5">
        <v>199</v>
      </c>
      <c r="B202" s="6" t="str">
        <f>"陆珊"</f>
        <v>陆珊</v>
      </c>
      <c r="C202" s="6" t="str">
        <f t="shared" si="37"/>
        <v>女</v>
      </c>
      <c r="D202" s="7" t="s">
        <v>580</v>
      </c>
      <c r="E202" s="8"/>
    </row>
    <row r="203" spans="1:5" ht="15">
      <c r="A203" s="9">
        <v>200</v>
      </c>
      <c r="B203" s="6" t="str">
        <f>"吴晓晓"</f>
        <v>吴晓晓</v>
      </c>
      <c r="C203" s="6" t="str">
        <f t="shared" si="37"/>
        <v>女</v>
      </c>
      <c r="D203" s="7" t="s">
        <v>581</v>
      </c>
      <c r="E203" s="8"/>
    </row>
    <row r="204" spans="1:5" ht="15">
      <c r="A204" s="5">
        <v>201</v>
      </c>
      <c r="B204" s="6" t="str">
        <f>"林瑞欣"</f>
        <v>林瑞欣</v>
      </c>
      <c r="C204" s="6" t="str">
        <f t="shared" si="37"/>
        <v>女</v>
      </c>
      <c r="D204" s="7" t="s">
        <v>582</v>
      </c>
      <c r="E204" s="8"/>
    </row>
    <row r="205" spans="1:5" ht="15">
      <c r="A205" s="9">
        <v>202</v>
      </c>
      <c r="B205" s="6" t="str">
        <f>"苏明明"</f>
        <v>苏明明</v>
      </c>
      <c r="C205" s="6" t="str">
        <f>"男"</f>
        <v>男</v>
      </c>
      <c r="D205" s="7" t="s">
        <v>406</v>
      </c>
      <c r="E205" s="8"/>
    </row>
    <row r="206" spans="1:5" ht="15">
      <c r="A206" s="5">
        <v>203</v>
      </c>
      <c r="B206" s="6" t="str">
        <f>"周怡欣"</f>
        <v>周怡欣</v>
      </c>
      <c r="C206" s="6" t="str">
        <f aca="true" t="shared" si="38" ref="C206:C216">"女"</f>
        <v>女</v>
      </c>
      <c r="D206" s="7" t="s">
        <v>583</v>
      </c>
      <c r="E206" s="8"/>
    </row>
    <row r="207" spans="1:5" ht="15">
      <c r="A207" s="9">
        <v>204</v>
      </c>
      <c r="B207" s="6" t="str">
        <f>"林栋颗"</f>
        <v>林栋颗</v>
      </c>
      <c r="C207" s="6" t="str">
        <f t="shared" si="38"/>
        <v>女</v>
      </c>
      <c r="D207" s="7" t="s">
        <v>584</v>
      </c>
      <c r="E207" s="8"/>
    </row>
    <row r="208" spans="1:5" ht="15">
      <c r="A208" s="5">
        <v>205</v>
      </c>
      <c r="B208" s="6" t="str">
        <f>"孙鸿源"</f>
        <v>孙鸿源</v>
      </c>
      <c r="C208" s="6" t="str">
        <f>"男"</f>
        <v>男</v>
      </c>
      <c r="D208" s="7" t="s">
        <v>585</v>
      </c>
      <c r="E208" s="8"/>
    </row>
    <row r="209" spans="1:5" ht="15">
      <c r="A209" s="9">
        <v>206</v>
      </c>
      <c r="B209" s="6" t="str">
        <f>"薛和花"</f>
        <v>薛和花</v>
      </c>
      <c r="C209" s="6" t="str">
        <f t="shared" si="38"/>
        <v>女</v>
      </c>
      <c r="D209" s="7" t="s">
        <v>586</v>
      </c>
      <c r="E209" s="8"/>
    </row>
    <row r="210" spans="1:5" ht="15">
      <c r="A210" s="5">
        <v>207</v>
      </c>
      <c r="B210" s="6" t="str">
        <f>"蔡亲艺"</f>
        <v>蔡亲艺</v>
      </c>
      <c r="C210" s="6" t="str">
        <f t="shared" si="38"/>
        <v>女</v>
      </c>
      <c r="D210" s="7" t="s">
        <v>587</v>
      </c>
      <c r="E210" s="8"/>
    </row>
    <row r="211" spans="1:5" ht="15">
      <c r="A211" s="9">
        <v>208</v>
      </c>
      <c r="B211" s="6" t="str">
        <f>"符艳凤"</f>
        <v>符艳凤</v>
      </c>
      <c r="C211" s="6" t="str">
        <f t="shared" si="38"/>
        <v>女</v>
      </c>
      <c r="D211" s="7" t="s">
        <v>588</v>
      </c>
      <c r="E211" s="8"/>
    </row>
    <row r="212" spans="1:5" ht="15">
      <c r="A212" s="5">
        <v>209</v>
      </c>
      <c r="B212" s="6" t="str">
        <f>"陈奕锦"</f>
        <v>陈奕锦</v>
      </c>
      <c r="C212" s="6" t="str">
        <f t="shared" si="38"/>
        <v>女</v>
      </c>
      <c r="D212" s="7" t="s">
        <v>589</v>
      </c>
      <c r="E212" s="8"/>
    </row>
    <row r="213" spans="1:5" ht="15">
      <c r="A213" s="9">
        <v>210</v>
      </c>
      <c r="B213" s="6" t="str">
        <f>"郝方愉"</f>
        <v>郝方愉</v>
      </c>
      <c r="C213" s="6" t="str">
        <f t="shared" si="38"/>
        <v>女</v>
      </c>
      <c r="D213" s="7" t="s">
        <v>590</v>
      </c>
      <c r="E213" s="8"/>
    </row>
    <row r="214" spans="1:5" ht="15">
      <c r="A214" s="5">
        <v>211</v>
      </c>
      <c r="B214" s="6" t="str">
        <f>"林甜"</f>
        <v>林甜</v>
      </c>
      <c r="C214" s="6" t="str">
        <f t="shared" si="38"/>
        <v>女</v>
      </c>
      <c r="D214" s="7" t="s">
        <v>591</v>
      </c>
      <c r="E214" s="8"/>
    </row>
    <row r="215" spans="1:5" ht="15">
      <c r="A215" s="9">
        <v>212</v>
      </c>
      <c r="B215" s="6" t="str">
        <f>"梁定颖"</f>
        <v>梁定颖</v>
      </c>
      <c r="C215" s="6" t="str">
        <f t="shared" si="38"/>
        <v>女</v>
      </c>
      <c r="D215" s="7" t="s">
        <v>592</v>
      </c>
      <c r="E215" s="8"/>
    </row>
    <row r="216" spans="1:5" ht="15">
      <c r="A216" s="5">
        <v>213</v>
      </c>
      <c r="B216" s="6" t="str">
        <f>"赵春燕"</f>
        <v>赵春燕</v>
      </c>
      <c r="C216" s="6" t="str">
        <f t="shared" si="38"/>
        <v>女</v>
      </c>
      <c r="D216" s="7" t="s">
        <v>415</v>
      </c>
      <c r="E216" s="8"/>
    </row>
    <row r="217" spans="1:5" ht="15">
      <c r="A217" s="9">
        <v>214</v>
      </c>
      <c r="B217" s="6" t="str">
        <f>"彭寿山"</f>
        <v>彭寿山</v>
      </c>
      <c r="C217" s="6" t="str">
        <f>"男"</f>
        <v>男</v>
      </c>
      <c r="D217" s="7" t="s">
        <v>593</v>
      </c>
      <c r="E217" s="8"/>
    </row>
    <row r="218" spans="1:5" ht="15">
      <c r="A218" s="5">
        <v>215</v>
      </c>
      <c r="B218" s="6" t="str">
        <f>"阮明娇"</f>
        <v>阮明娇</v>
      </c>
      <c r="C218" s="6" t="str">
        <f aca="true" t="shared" si="39" ref="C218:C221">"女"</f>
        <v>女</v>
      </c>
      <c r="D218" s="7" t="s">
        <v>594</v>
      </c>
      <c r="E218" s="8"/>
    </row>
    <row r="219" spans="1:5" ht="15">
      <c r="A219" s="9">
        <v>216</v>
      </c>
      <c r="B219" s="6" t="str">
        <f>"徐文洁"</f>
        <v>徐文洁</v>
      </c>
      <c r="C219" s="6" t="str">
        <f t="shared" si="39"/>
        <v>女</v>
      </c>
      <c r="D219" s="7" t="s">
        <v>595</v>
      </c>
      <c r="E219" s="8"/>
    </row>
    <row r="220" spans="1:5" ht="15">
      <c r="A220" s="5">
        <v>217</v>
      </c>
      <c r="B220" s="6" t="str">
        <f>"黄小茹"</f>
        <v>黄小茹</v>
      </c>
      <c r="C220" s="6" t="str">
        <f t="shared" si="39"/>
        <v>女</v>
      </c>
      <c r="D220" s="7" t="s">
        <v>596</v>
      </c>
      <c r="E220" s="8"/>
    </row>
    <row r="221" spans="1:5" ht="15">
      <c r="A221" s="9">
        <v>218</v>
      </c>
      <c r="B221" s="6" t="str">
        <f>"胡素婷"</f>
        <v>胡素婷</v>
      </c>
      <c r="C221" s="6" t="str">
        <f t="shared" si="39"/>
        <v>女</v>
      </c>
      <c r="D221" s="7" t="s">
        <v>597</v>
      </c>
      <c r="E221" s="8"/>
    </row>
    <row r="222" spans="1:5" ht="15">
      <c r="A222" s="5">
        <v>219</v>
      </c>
      <c r="B222" s="6" t="str">
        <f>"符峰"</f>
        <v>符峰</v>
      </c>
      <c r="C222" s="6" t="str">
        <f>"男"</f>
        <v>男</v>
      </c>
      <c r="D222" s="7" t="s">
        <v>598</v>
      </c>
      <c r="E222" s="8"/>
    </row>
    <row r="223" spans="1:5" ht="15">
      <c r="A223" s="9">
        <v>220</v>
      </c>
      <c r="B223" s="6" t="str">
        <f>"黎家好"</f>
        <v>黎家好</v>
      </c>
      <c r="C223" s="6" t="str">
        <f>"男"</f>
        <v>男</v>
      </c>
      <c r="D223" s="7" t="s">
        <v>404</v>
      </c>
      <c r="E223" s="8"/>
    </row>
    <row r="224" spans="1:5" ht="15">
      <c r="A224" s="5">
        <v>221</v>
      </c>
      <c r="B224" s="6" t="str">
        <f>"吉果"</f>
        <v>吉果</v>
      </c>
      <c r="C224" s="6" t="str">
        <f aca="true" t="shared" si="40" ref="C224:C227">"女"</f>
        <v>女</v>
      </c>
      <c r="D224" s="7" t="s">
        <v>599</v>
      </c>
      <c r="E224" s="8"/>
    </row>
    <row r="225" spans="1:5" ht="15">
      <c r="A225" s="9">
        <v>222</v>
      </c>
      <c r="B225" s="6" t="str">
        <f>"王燕丹"</f>
        <v>王燕丹</v>
      </c>
      <c r="C225" s="6" t="str">
        <f t="shared" si="40"/>
        <v>女</v>
      </c>
      <c r="D225" s="7" t="s">
        <v>600</v>
      </c>
      <c r="E225" s="8"/>
    </row>
    <row r="226" spans="1:5" ht="15">
      <c r="A226" s="5">
        <v>223</v>
      </c>
      <c r="B226" s="6" t="str">
        <f>"陈章慧"</f>
        <v>陈章慧</v>
      </c>
      <c r="C226" s="6" t="str">
        <f t="shared" si="40"/>
        <v>女</v>
      </c>
      <c r="D226" s="7" t="s">
        <v>601</v>
      </c>
      <c r="E226" s="8"/>
    </row>
    <row r="227" spans="1:5" ht="15">
      <c r="A227" s="9">
        <v>224</v>
      </c>
      <c r="B227" s="6" t="str">
        <f>"吴昱熹"</f>
        <v>吴昱熹</v>
      </c>
      <c r="C227" s="6" t="str">
        <f t="shared" si="40"/>
        <v>女</v>
      </c>
      <c r="D227" s="7" t="s">
        <v>429</v>
      </c>
      <c r="E227" s="8"/>
    </row>
    <row r="228" spans="1:5" ht="15">
      <c r="A228" s="5">
        <v>225</v>
      </c>
      <c r="B228" s="6" t="str">
        <f>"郜文铎"</f>
        <v>郜文铎</v>
      </c>
      <c r="C228" s="6" t="str">
        <f>"男"</f>
        <v>男</v>
      </c>
      <c r="D228" s="7" t="s">
        <v>602</v>
      </c>
      <c r="E228" s="8"/>
    </row>
    <row r="229" spans="1:5" ht="15">
      <c r="A229" s="9">
        <v>226</v>
      </c>
      <c r="B229" s="6" t="str">
        <f>"李莉莉"</f>
        <v>李莉莉</v>
      </c>
      <c r="C229" s="6" t="str">
        <f aca="true" t="shared" si="41" ref="C229:C231">"女"</f>
        <v>女</v>
      </c>
      <c r="D229" s="7" t="s">
        <v>603</v>
      </c>
      <c r="E229" s="8"/>
    </row>
    <row r="230" spans="1:5" ht="15">
      <c r="A230" s="5">
        <v>227</v>
      </c>
      <c r="B230" s="6" t="str">
        <f>"杜尚汝"</f>
        <v>杜尚汝</v>
      </c>
      <c r="C230" s="6" t="str">
        <f t="shared" si="41"/>
        <v>女</v>
      </c>
      <c r="D230" s="7" t="s">
        <v>604</v>
      </c>
      <c r="E230" s="8"/>
    </row>
    <row r="231" spans="1:5" ht="15">
      <c r="A231" s="9">
        <v>228</v>
      </c>
      <c r="B231" s="6" t="str">
        <f>"李素灵"</f>
        <v>李素灵</v>
      </c>
      <c r="C231" s="6" t="str">
        <f t="shared" si="41"/>
        <v>女</v>
      </c>
      <c r="D231" s="7" t="s">
        <v>605</v>
      </c>
      <c r="E231" s="8"/>
    </row>
    <row r="232" spans="1:5" ht="15">
      <c r="A232" s="5">
        <v>229</v>
      </c>
      <c r="B232" s="6" t="str">
        <f>"谢剑超"</f>
        <v>谢剑超</v>
      </c>
      <c r="C232" s="6" t="str">
        <f aca="true" t="shared" si="42" ref="C232:C236">"男"</f>
        <v>男</v>
      </c>
      <c r="D232" s="7" t="s">
        <v>423</v>
      </c>
      <c r="E232" s="8"/>
    </row>
    <row r="233" spans="1:5" ht="15">
      <c r="A233" s="9">
        <v>230</v>
      </c>
      <c r="B233" s="6" t="str">
        <f>"华萤"</f>
        <v>华萤</v>
      </c>
      <c r="C233" s="6" t="str">
        <f aca="true" t="shared" si="43" ref="C233:C240">"女"</f>
        <v>女</v>
      </c>
      <c r="D233" s="7" t="s">
        <v>606</v>
      </c>
      <c r="E233" s="8"/>
    </row>
    <row r="234" spans="1:5" ht="15">
      <c r="A234" s="5">
        <v>231</v>
      </c>
      <c r="B234" s="6" t="str">
        <f>"陆娟"</f>
        <v>陆娟</v>
      </c>
      <c r="C234" s="6" t="str">
        <f t="shared" si="43"/>
        <v>女</v>
      </c>
      <c r="D234" s="7" t="s">
        <v>607</v>
      </c>
      <c r="E234" s="8"/>
    </row>
    <row r="235" spans="1:5" ht="15">
      <c r="A235" s="9">
        <v>232</v>
      </c>
      <c r="B235" s="6" t="str">
        <f>"安展余"</f>
        <v>安展余</v>
      </c>
      <c r="C235" s="6" t="str">
        <f t="shared" si="42"/>
        <v>男</v>
      </c>
      <c r="D235" s="7" t="s">
        <v>608</v>
      </c>
      <c r="E235" s="8"/>
    </row>
    <row r="236" spans="1:5" ht="15">
      <c r="A236" s="5">
        <v>233</v>
      </c>
      <c r="B236" s="6" t="str">
        <f>"高甲晨"</f>
        <v>高甲晨</v>
      </c>
      <c r="C236" s="6" t="str">
        <f t="shared" si="42"/>
        <v>男</v>
      </c>
      <c r="D236" s="7" t="s">
        <v>341</v>
      </c>
      <c r="E236" s="8"/>
    </row>
    <row r="237" spans="1:5" ht="15">
      <c r="A237" s="9">
        <v>234</v>
      </c>
      <c r="B237" s="6" t="str">
        <f>"王文宇"</f>
        <v>王文宇</v>
      </c>
      <c r="C237" s="6" t="str">
        <f t="shared" si="43"/>
        <v>女</v>
      </c>
      <c r="D237" s="7" t="s">
        <v>609</v>
      </c>
      <c r="E237" s="8"/>
    </row>
    <row r="238" spans="1:5" ht="15">
      <c r="A238" s="5">
        <v>235</v>
      </c>
      <c r="B238" s="6" t="str">
        <f>"李美健"</f>
        <v>李美健</v>
      </c>
      <c r="C238" s="6" t="str">
        <f t="shared" si="43"/>
        <v>女</v>
      </c>
      <c r="D238" s="7" t="s">
        <v>610</v>
      </c>
      <c r="E238" s="8"/>
    </row>
    <row r="239" spans="1:5" ht="15">
      <c r="A239" s="9">
        <v>236</v>
      </c>
      <c r="B239" s="6" t="str">
        <f>"黄垂婷"</f>
        <v>黄垂婷</v>
      </c>
      <c r="C239" s="6" t="str">
        <f t="shared" si="43"/>
        <v>女</v>
      </c>
      <c r="D239" s="7" t="s">
        <v>374</v>
      </c>
      <c r="E239" s="8"/>
    </row>
    <row r="240" spans="1:5" ht="15">
      <c r="A240" s="5">
        <v>237</v>
      </c>
      <c r="B240" s="6" t="str">
        <f>"唐统花"</f>
        <v>唐统花</v>
      </c>
      <c r="C240" s="6" t="str">
        <f t="shared" si="43"/>
        <v>女</v>
      </c>
      <c r="D240" s="7" t="s">
        <v>611</v>
      </c>
      <c r="E240" s="8"/>
    </row>
    <row r="241" spans="1:5" ht="15">
      <c r="A241" s="9">
        <v>238</v>
      </c>
      <c r="B241" s="6" t="str">
        <f>"陈柯延"</f>
        <v>陈柯延</v>
      </c>
      <c r="C241" s="6" t="str">
        <f>"男"</f>
        <v>男</v>
      </c>
      <c r="D241" s="7" t="s">
        <v>386</v>
      </c>
      <c r="E241" s="8"/>
    </row>
    <row r="242" spans="1:5" ht="15">
      <c r="A242" s="5">
        <v>239</v>
      </c>
      <c r="B242" s="6" t="str">
        <f>"林诗民"</f>
        <v>林诗民</v>
      </c>
      <c r="C242" s="6" t="str">
        <f>"男"</f>
        <v>男</v>
      </c>
      <c r="D242" s="7" t="s">
        <v>612</v>
      </c>
      <c r="E242" s="8"/>
    </row>
    <row r="243" spans="1:5" ht="15">
      <c r="A243" s="9">
        <v>240</v>
      </c>
      <c r="B243" s="6" t="str">
        <f>"安然"</f>
        <v>安然</v>
      </c>
      <c r="C243" s="6" t="str">
        <f aca="true" t="shared" si="44" ref="C243:C256">"女"</f>
        <v>女</v>
      </c>
      <c r="D243" s="7" t="s">
        <v>613</v>
      </c>
      <c r="E243" s="8"/>
    </row>
    <row r="244" spans="1:5" ht="15">
      <c r="A244" s="5">
        <v>241</v>
      </c>
      <c r="B244" s="6" t="str">
        <f>"王少颖"</f>
        <v>王少颖</v>
      </c>
      <c r="C244" s="6" t="str">
        <f t="shared" si="44"/>
        <v>女</v>
      </c>
      <c r="D244" s="7" t="s">
        <v>396</v>
      </c>
      <c r="E244" s="8"/>
    </row>
    <row r="245" spans="1:5" ht="15">
      <c r="A245" s="9">
        <v>242</v>
      </c>
      <c r="B245" s="6" t="str">
        <f>"王蓓蓓"</f>
        <v>王蓓蓓</v>
      </c>
      <c r="C245" s="6" t="str">
        <f t="shared" si="44"/>
        <v>女</v>
      </c>
      <c r="D245" s="7" t="s">
        <v>614</v>
      </c>
      <c r="E245" s="8"/>
    </row>
    <row r="246" spans="1:5" ht="15">
      <c r="A246" s="5">
        <v>243</v>
      </c>
      <c r="B246" s="6" t="str">
        <f>"李吉金"</f>
        <v>李吉金</v>
      </c>
      <c r="C246" s="6" t="str">
        <f t="shared" si="44"/>
        <v>女</v>
      </c>
      <c r="D246" s="7" t="s">
        <v>615</v>
      </c>
      <c r="E246" s="8"/>
    </row>
    <row r="247" spans="1:5" ht="15">
      <c r="A247" s="9">
        <v>244</v>
      </c>
      <c r="B247" s="6" t="str">
        <f>"王顺妮"</f>
        <v>王顺妮</v>
      </c>
      <c r="C247" s="6" t="str">
        <f t="shared" si="44"/>
        <v>女</v>
      </c>
      <c r="D247" s="7" t="s">
        <v>409</v>
      </c>
      <c r="E247" s="8"/>
    </row>
    <row r="248" spans="1:5" ht="15">
      <c r="A248" s="5">
        <v>245</v>
      </c>
      <c r="B248" s="6" t="str">
        <f>"温才飞"</f>
        <v>温才飞</v>
      </c>
      <c r="C248" s="6" t="str">
        <f t="shared" si="44"/>
        <v>女</v>
      </c>
      <c r="D248" s="7" t="s">
        <v>616</v>
      </c>
      <c r="E248" s="8"/>
    </row>
    <row r="249" spans="1:5" ht="15">
      <c r="A249" s="9">
        <v>246</v>
      </c>
      <c r="B249" s="6" t="str">
        <f>"尹姿媛"</f>
        <v>尹姿媛</v>
      </c>
      <c r="C249" s="6" t="str">
        <f t="shared" si="44"/>
        <v>女</v>
      </c>
      <c r="D249" s="7" t="s">
        <v>617</v>
      </c>
      <c r="E249" s="8"/>
    </row>
    <row r="250" spans="1:5" ht="15">
      <c r="A250" s="5">
        <v>247</v>
      </c>
      <c r="B250" s="6" t="str">
        <f>"黄小钰"</f>
        <v>黄小钰</v>
      </c>
      <c r="C250" s="6" t="str">
        <f t="shared" si="44"/>
        <v>女</v>
      </c>
      <c r="D250" s="7" t="s">
        <v>618</v>
      </c>
      <c r="E250" s="8"/>
    </row>
    <row r="251" spans="1:5" ht="15">
      <c r="A251" s="9">
        <v>248</v>
      </c>
      <c r="B251" s="6" t="str">
        <f>"林念相"</f>
        <v>林念相</v>
      </c>
      <c r="C251" s="6" t="str">
        <f t="shared" si="44"/>
        <v>女</v>
      </c>
      <c r="D251" s="7" t="s">
        <v>619</v>
      </c>
      <c r="E251" s="8"/>
    </row>
    <row r="252" spans="1:5" ht="15">
      <c r="A252" s="5">
        <v>249</v>
      </c>
      <c r="B252" s="6" t="str">
        <f>"李达曼"</f>
        <v>李达曼</v>
      </c>
      <c r="C252" s="6" t="str">
        <f t="shared" si="44"/>
        <v>女</v>
      </c>
      <c r="D252" s="7" t="s">
        <v>620</v>
      </c>
      <c r="E252" s="8"/>
    </row>
    <row r="253" spans="1:5" ht="15">
      <c r="A253" s="9">
        <v>250</v>
      </c>
      <c r="B253" s="6" t="str">
        <f>"陈卿"</f>
        <v>陈卿</v>
      </c>
      <c r="C253" s="6" t="str">
        <f t="shared" si="44"/>
        <v>女</v>
      </c>
      <c r="D253" s="7" t="s">
        <v>621</v>
      </c>
      <c r="E253" s="8"/>
    </row>
    <row r="254" spans="1:5" ht="15">
      <c r="A254" s="5">
        <v>251</v>
      </c>
      <c r="B254" s="6" t="str">
        <f>"王燕平"</f>
        <v>王燕平</v>
      </c>
      <c r="C254" s="6" t="str">
        <f t="shared" si="44"/>
        <v>女</v>
      </c>
      <c r="D254" s="7" t="s">
        <v>622</v>
      </c>
      <c r="E254" s="8"/>
    </row>
    <row r="255" spans="1:5" ht="15">
      <c r="A255" s="9">
        <v>252</v>
      </c>
      <c r="B255" s="6" t="str">
        <f>"符裕婷"</f>
        <v>符裕婷</v>
      </c>
      <c r="C255" s="6" t="str">
        <f t="shared" si="44"/>
        <v>女</v>
      </c>
      <c r="D255" s="7" t="s">
        <v>623</v>
      </c>
      <c r="E255" s="8"/>
    </row>
    <row r="256" spans="1:5" ht="15">
      <c r="A256" s="5">
        <v>253</v>
      </c>
      <c r="B256" s="6" t="str">
        <f>"唐敏"</f>
        <v>唐敏</v>
      </c>
      <c r="C256" s="6" t="str">
        <f t="shared" si="44"/>
        <v>女</v>
      </c>
      <c r="D256" s="7" t="s">
        <v>624</v>
      </c>
      <c r="E256" s="8"/>
    </row>
    <row r="257" spans="1:5" ht="15">
      <c r="A257" s="9">
        <v>254</v>
      </c>
      <c r="B257" s="6" t="str">
        <f>"颜旭"</f>
        <v>颜旭</v>
      </c>
      <c r="C257" s="6" t="str">
        <f aca="true" t="shared" si="45" ref="C257:C263">"男"</f>
        <v>男</v>
      </c>
      <c r="D257" s="7" t="s">
        <v>625</v>
      </c>
      <c r="E257" s="8"/>
    </row>
    <row r="258" spans="1:5" ht="15">
      <c r="A258" s="5">
        <v>255</v>
      </c>
      <c r="B258" s="6" t="str">
        <f>"邢维佳"</f>
        <v>邢维佳</v>
      </c>
      <c r="C258" s="6" t="str">
        <f t="shared" si="45"/>
        <v>男</v>
      </c>
      <c r="D258" s="7" t="s">
        <v>626</v>
      </c>
      <c r="E258" s="8"/>
    </row>
    <row r="259" spans="1:5" ht="15">
      <c r="A259" s="9">
        <v>256</v>
      </c>
      <c r="B259" s="6" t="str">
        <f>"陈罗任"</f>
        <v>陈罗任</v>
      </c>
      <c r="C259" s="6" t="str">
        <f aca="true" t="shared" si="46" ref="C259:C261">"女"</f>
        <v>女</v>
      </c>
      <c r="D259" s="7" t="s">
        <v>627</v>
      </c>
      <c r="E259" s="8"/>
    </row>
    <row r="260" spans="1:5" ht="15">
      <c r="A260" s="5">
        <v>257</v>
      </c>
      <c r="B260" s="6" t="str">
        <f>"林冬"</f>
        <v>林冬</v>
      </c>
      <c r="C260" s="6" t="str">
        <f t="shared" si="46"/>
        <v>女</v>
      </c>
      <c r="D260" s="7" t="s">
        <v>628</v>
      </c>
      <c r="E260" s="8"/>
    </row>
    <row r="261" spans="1:5" ht="15">
      <c r="A261" s="9">
        <v>258</v>
      </c>
      <c r="B261" s="6" t="str">
        <f>"林敏"</f>
        <v>林敏</v>
      </c>
      <c r="C261" s="6" t="str">
        <f t="shared" si="46"/>
        <v>女</v>
      </c>
      <c r="D261" s="7" t="s">
        <v>629</v>
      </c>
      <c r="E261" s="8"/>
    </row>
    <row r="262" spans="1:5" ht="15">
      <c r="A262" s="5">
        <v>259</v>
      </c>
      <c r="B262" s="6" t="str">
        <f>"王子源"</f>
        <v>王子源</v>
      </c>
      <c r="C262" s="6" t="str">
        <f t="shared" si="45"/>
        <v>男</v>
      </c>
      <c r="D262" s="7" t="s">
        <v>398</v>
      </c>
      <c r="E262" s="8"/>
    </row>
    <row r="263" spans="1:5" ht="15">
      <c r="A263" s="9">
        <v>260</v>
      </c>
      <c r="B263" s="6" t="str">
        <f>"蔡孟倬"</f>
        <v>蔡孟倬</v>
      </c>
      <c r="C263" s="6" t="str">
        <f t="shared" si="45"/>
        <v>男</v>
      </c>
      <c r="D263" s="7" t="s">
        <v>630</v>
      </c>
      <c r="E263" s="8"/>
    </row>
    <row r="264" spans="1:5" ht="15">
      <c r="A264" s="5">
        <v>261</v>
      </c>
      <c r="B264" s="6" t="str">
        <f>"符慧娟"</f>
        <v>符慧娟</v>
      </c>
      <c r="C264" s="6" t="str">
        <f aca="true" t="shared" si="47" ref="C264:C267">"女"</f>
        <v>女</v>
      </c>
      <c r="D264" s="7" t="s">
        <v>631</v>
      </c>
      <c r="E264" s="8"/>
    </row>
    <row r="265" spans="1:5" ht="15">
      <c r="A265" s="9">
        <v>262</v>
      </c>
      <c r="B265" s="6" t="str">
        <f>"何嘉"</f>
        <v>何嘉</v>
      </c>
      <c r="C265" s="6" t="str">
        <f t="shared" si="47"/>
        <v>女</v>
      </c>
      <c r="D265" s="7" t="s">
        <v>632</v>
      </c>
      <c r="E265" s="8"/>
    </row>
    <row r="266" spans="1:5" ht="15">
      <c r="A266" s="5">
        <v>263</v>
      </c>
      <c r="B266" s="6" t="str">
        <f>"吴丽佳"</f>
        <v>吴丽佳</v>
      </c>
      <c r="C266" s="6" t="str">
        <f t="shared" si="47"/>
        <v>女</v>
      </c>
      <c r="D266" s="7" t="s">
        <v>633</v>
      </c>
      <c r="E266" s="8"/>
    </row>
    <row r="267" spans="1:5" ht="15">
      <c r="A267" s="9">
        <v>264</v>
      </c>
      <c r="B267" s="6" t="str">
        <f>"李晓悦"</f>
        <v>李晓悦</v>
      </c>
      <c r="C267" s="6" t="str">
        <f t="shared" si="47"/>
        <v>女</v>
      </c>
      <c r="D267" s="7" t="s">
        <v>634</v>
      </c>
      <c r="E267" s="8"/>
    </row>
    <row r="268" spans="1:5" ht="15">
      <c r="A268" s="5">
        <v>265</v>
      </c>
      <c r="B268" s="6" t="str">
        <f>"邢慧敏"</f>
        <v>邢慧敏</v>
      </c>
      <c r="C268" s="6" t="str">
        <f aca="true" t="shared" si="48" ref="C268:C272">"男"</f>
        <v>男</v>
      </c>
      <c r="D268" s="7" t="s">
        <v>635</v>
      </c>
      <c r="E268" s="8"/>
    </row>
    <row r="269" spans="1:5" ht="15">
      <c r="A269" s="9">
        <v>266</v>
      </c>
      <c r="B269" s="6" t="str">
        <f>"郑丕果"</f>
        <v>郑丕果</v>
      </c>
      <c r="C269" s="6" t="str">
        <f t="shared" si="48"/>
        <v>男</v>
      </c>
      <c r="D269" s="7" t="s">
        <v>636</v>
      </c>
      <c r="E269" s="8"/>
    </row>
    <row r="270" spans="1:5" ht="15">
      <c r="A270" s="5">
        <v>267</v>
      </c>
      <c r="B270" s="6" t="str">
        <f>"黄华"</f>
        <v>黄华</v>
      </c>
      <c r="C270" s="6" t="str">
        <f aca="true" t="shared" si="49" ref="C270:C282">"女"</f>
        <v>女</v>
      </c>
      <c r="D270" s="7" t="s">
        <v>637</v>
      </c>
      <c r="E270" s="8"/>
    </row>
    <row r="271" spans="1:5" ht="15">
      <c r="A271" s="9">
        <v>268</v>
      </c>
      <c r="B271" s="6" t="str">
        <f>"高玉玉"</f>
        <v>高玉玉</v>
      </c>
      <c r="C271" s="6" t="str">
        <f t="shared" si="49"/>
        <v>女</v>
      </c>
      <c r="D271" s="7" t="s">
        <v>638</v>
      </c>
      <c r="E271" s="8"/>
    </row>
    <row r="272" spans="1:5" ht="15">
      <c r="A272" s="5">
        <v>269</v>
      </c>
      <c r="B272" s="6" t="str">
        <f>"陈小鹏"</f>
        <v>陈小鹏</v>
      </c>
      <c r="C272" s="6" t="str">
        <f t="shared" si="48"/>
        <v>男</v>
      </c>
      <c r="D272" s="7" t="s">
        <v>335</v>
      </c>
      <c r="E272" s="8"/>
    </row>
    <row r="273" spans="1:5" ht="15">
      <c r="A273" s="9">
        <v>270</v>
      </c>
      <c r="B273" s="6" t="str">
        <f>"邓弯弯"</f>
        <v>邓弯弯</v>
      </c>
      <c r="C273" s="6" t="str">
        <f t="shared" si="49"/>
        <v>女</v>
      </c>
      <c r="D273" s="7" t="s">
        <v>639</v>
      </c>
      <c r="E273" s="8"/>
    </row>
    <row r="274" spans="1:5" ht="15">
      <c r="A274" s="5">
        <v>271</v>
      </c>
      <c r="B274" s="6" t="str">
        <f>"王丕栏"</f>
        <v>王丕栏</v>
      </c>
      <c r="C274" s="6" t="str">
        <f t="shared" si="49"/>
        <v>女</v>
      </c>
      <c r="D274" s="7" t="s">
        <v>640</v>
      </c>
      <c r="E274" s="8"/>
    </row>
    <row r="275" spans="1:5" ht="15">
      <c r="A275" s="9">
        <v>272</v>
      </c>
      <c r="B275" s="6" t="str">
        <f>"吴美慧"</f>
        <v>吴美慧</v>
      </c>
      <c r="C275" s="6" t="str">
        <f t="shared" si="49"/>
        <v>女</v>
      </c>
      <c r="D275" s="7" t="s">
        <v>419</v>
      </c>
      <c r="E275" s="8"/>
    </row>
    <row r="276" spans="1:5" ht="15">
      <c r="A276" s="5">
        <v>273</v>
      </c>
      <c r="B276" s="6" t="str">
        <f>"苏琼媚"</f>
        <v>苏琼媚</v>
      </c>
      <c r="C276" s="6" t="str">
        <f t="shared" si="49"/>
        <v>女</v>
      </c>
      <c r="D276" s="7" t="s">
        <v>641</v>
      </c>
      <c r="E276" s="8"/>
    </row>
    <row r="277" spans="1:5" ht="15">
      <c r="A277" s="9">
        <v>274</v>
      </c>
      <c r="B277" s="6" t="str">
        <f>"吉智芳"</f>
        <v>吉智芳</v>
      </c>
      <c r="C277" s="6" t="str">
        <f t="shared" si="49"/>
        <v>女</v>
      </c>
      <c r="D277" s="7" t="s">
        <v>642</v>
      </c>
      <c r="E277" s="8"/>
    </row>
    <row r="278" spans="1:5" ht="15">
      <c r="A278" s="5">
        <v>275</v>
      </c>
      <c r="B278" s="6" t="str">
        <f>"李小娟"</f>
        <v>李小娟</v>
      </c>
      <c r="C278" s="6" t="str">
        <f t="shared" si="49"/>
        <v>女</v>
      </c>
      <c r="D278" s="7" t="s">
        <v>643</v>
      </c>
      <c r="E278" s="8"/>
    </row>
    <row r="279" spans="1:5" ht="15">
      <c r="A279" s="9">
        <v>276</v>
      </c>
      <c r="B279" s="6" t="str">
        <f>"吉愉"</f>
        <v>吉愉</v>
      </c>
      <c r="C279" s="6" t="str">
        <f t="shared" si="49"/>
        <v>女</v>
      </c>
      <c r="D279" s="7" t="s">
        <v>644</v>
      </c>
      <c r="E279" s="8"/>
    </row>
    <row r="280" spans="1:5" ht="15">
      <c r="A280" s="5">
        <v>277</v>
      </c>
      <c r="B280" s="6" t="str">
        <f>"林兰雯"</f>
        <v>林兰雯</v>
      </c>
      <c r="C280" s="6" t="str">
        <f t="shared" si="49"/>
        <v>女</v>
      </c>
      <c r="D280" s="7" t="s">
        <v>645</v>
      </c>
      <c r="E280" s="8"/>
    </row>
    <row r="281" spans="1:5" ht="15">
      <c r="A281" s="9">
        <v>278</v>
      </c>
      <c r="B281" s="6" t="str">
        <f>"何秋淳"</f>
        <v>何秋淳</v>
      </c>
      <c r="C281" s="6" t="str">
        <f t="shared" si="49"/>
        <v>女</v>
      </c>
      <c r="D281" s="7" t="s">
        <v>431</v>
      </c>
      <c r="E281" s="8"/>
    </row>
    <row r="282" spans="1:5" ht="15">
      <c r="A282" s="5">
        <v>279</v>
      </c>
      <c r="B282" s="6" t="str">
        <f>"李雪"</f>
        <v>李雪</v>
      </c>
      <c r="C282" s="6" t="str">
        <f t="shared" si="49"/>
        <v>女</v>
      </c>
      <c r="D282" s="7" t="s">
        <v>646</v>
      </c>
      <c r="E282" s="8"/>
    </row>
    <row r="283" spans="1:5" ht="15">
      <c r="A283" s="9">
        <v>280</v>
      </c>
      <c r="B283" s="6" t="str">
        <f>"徐辉峰"</f>
        <v>徐辉峰</v>
      </c>
      <c r="C283" s="6" t="str">
        <f aca="true" t="shared" si="50" ref="C283:C288">"男"</f>
        <v>男</v>
      </c>
      <c r="D283" s="7" t="s">
        <v>647</v>
      </c>
      <c r="E283" s="8"/>
    </row>
    <row r="284" spans="1:5" ht="15">
      <c r="A284" s="5">
        <v>281</v>
      </c>
      <c r="B284" s="6" t="str">
        <f>"张祯烽"</f>
        <v>张祯烽</v>
      </c>
      <c r="C284" s="6" t="str">
        <f t="shared" si="50"/>
        <v>男</v>
      </c>
      <c r="D284" s="7" t="s">
        <v>648</v>
      </c>
      <c r="E284" s="8"/>
    </row>
    <row r="285" spans="1:5" ht="15">
      <c r="A285" s="9">
        <v>282</v>
      </c>
      <c r="B285" s="6" t="str">
        <f>"符桃"</f>
        <v>符桃</v>
      </c>
      <c r="C285" s="6" t="str">
        <f aca="true" t="shared" si="51" ref="C285:C287">"女"</f>
        <v>女</v>
      </c>
      <c r="D285" s="7" t="s">
        <v>367</v>
      </c>
      <c r="E285" s="8"/>
    </row>
    <row r="286" spans="1:5" ht="15">
      <c r="A286" s="5">
        <v>283</v>
      </c>
      <c r="B286" s="6" t="str">
        <f>"王幸至"</f>
        <v>王幸至</v>
      </c>
      <c r="C286" s="6" t="str">
        <f t="shared" si="51"/>
        <v>女</v>
      </c>
      <c r="D286" s="7" t="s">
        <v>649</v>
      </c>
      <c r="E286" s="8"/>
    </row>
    <row r="287" spans="1:5" ht="15">
      <c r="A287" s="9">
        <v>284</v>
      </c>
      <c r="B287" s="6" t="str">
        <f>"方如琳"</f>
        <v>方如琳</v>
      </c>
      <c r="C287" s="6" t="str">
        <f t="shared" si="51"/>
        <v>女</v>
      </c>
      <c r="D287" s="7" t="s">
        <v>650</v>
      </c>
      <c r="E287" s="8"/>
    </row>
    <row r="288" spans="1:5" ht="15">
      <c r="A288" s="5">
        <v>285</v>
      </c>
      <c r="B288" s="6" t="str">
        <f>"朱忠信"</f>
        <v>朱忠信</v>
      </c>
      <c r="C288" s="6" t="str">
        <f t="shared" si="50"/>
        <v>男</v>
      </c>
      <c r="D288" s="7" t="s">
        <v>651</v>
      </c>
      <c r="E288" s="8"/>
    </row>
    <row r="289" spans="1:5" ht="15">
      <c r="A289" s="9">
        <v>286</v>
      </c>
      <c r="B289" s="6" t="str">
        <f>"黄瑾"</f>
        <v>黄瑾</v>
      </c>
      <c r="C289" s="6" t="str">
        <f aca="true" t="shared" si="52" ref="C289:C293">"女"</f>
        <v>女</v>
      </c>
      <c r="D289" s="7" t="s">
        <v>652</v>
      </c>
      <c r="E289" s="8"/>
    </row>
    <row r="290" spans="1:5" ht="15">
      <c r="A290" s="5">
        <v>287</v>
      </c>
      <c r="B290" s="6" t="str">
        <f>"周妙"</f>
        <v>周妙</v>
      </c>
      <c r="C290" s="6" t="str">
        <f t="shared" si="52"/>
        <v>女</v>
      </c>
      <c r="D290" s="7" t="s">
        <v>653</v>
      </c>
      <c r="E290" s="8"/>
    </row>
    <row r="291" spans="1:5" ht="15">
      <c r="A291" s="9">
        <v>288</v>
      </c>
      <c r="B291" s="6" t="str">
        <f>"史勤强"</f>
        <v>史勤强</v>
      </c>
      <c r="C291" s="6" t="str">
        <f>"男"</f>
        <v>男</v>
      </c>
      <c r="D291" s="7" t="s">
        <v>334</v>
      </c>
      <c r="E291" s="8"/>
    </row>
    <row r="292" spans="1:5" ht="15">
      <c r="A292" s="5">
        <v>289</v>
      </c>
      <c r="B292" s="6" t="str">
        <f>"赵扬秋"</f>
        <v>赵扬秋</v>
      </c>
      <c r="C292" s="6" t="str">
        <f t="shared" si="52"/>
        <v>女</v>
      </c>
      <c r="D292" s="7" t="s">
        <v>654</v>
      </c>
      <c r="E292" s="8"/>
    </row>
    <row r="293" spans="1:5" ht="15">
      <c r="A293" s="9">
        <v>290</v>
      </c>
      <c r="B293" s="6" t="str">
        <f>"王雪"</f>
        <v>王雪</v>
      </c>
      <c r="C293" s="6" t="str">
        <f t="shared" si="52"/>
        <v>女</v>
      </c>
      <c r="D293" s="7" t="s">
        <v>655</v>
      </c>
      <c r="E293" s="8"/>
    </row>
    <row r="294" spans="1:5" ht="15">
      <c r="A294" s="5">
        <v>291</v>
      </c>
      <c r="B294" s="6" t="str">
        <f>"黄显峰"</f>
        <v>黄显峰</v>
      </c>
      <c r="C294" s="6" t="str">
        <f>"男"</f>
        <v>男</v>
      </c>
      <c r="D294" s="7" t="s">
        <v>656</v>
      </c>
      <c r="E294" s="8"/>
    </row>
    <row r="295" spans="1:5" ht="15">
      <c r="A295" s="9">
        <v>292</v>
      </c>
      <c r="B295" s="6" t="str">
        <f>"林喜娜"</f>
        <v>林喜娜</v>
      </c>
      <c r="C295" s="6" t="str">
        <f aca="true" t="shared" si="53" ref="C295:C300">"女"</f>
        <v>女</v>
      </c>
      <c r="D295" s="7" t="s">
        <v>657</v>
      </c>
      <c r="E295" s="8"/>
    </row>
    <row r="296" spans="1:5" ht="15">
      <c r="A296" s="5">
        <v>293</v>
      </c>
      <c r="B296" s="6" t="str">
        <f>"王泽"</f>
        <v>王泽</v>
      </c>
      <c r="C296" s="6" t="str">
        <f t="shared" si="53"/>
        <v>女</v>
      </c>
      <c r="D296" s="7" t="s">
        <v>658</v>
      </c>
      <c r="E296" s="8"/>
    </row>
    <row r="297" spans="1:5" ht="15">
      <c r="A297" s="9">
        <v>294</v>
      </c>
      <c r="B297" s="6" t="str">
        <f>"潘爱萍"</f>
        <v>潘爱萍</v>
      </c>
      <c r="C297" s="6" t="str">
        <f t="shared" si="53"/>
        <v>女</v>
      </c>
      <c r="D297" s="7" t="s">
        <v>659</v>
      </c>
      <c r="E297" s="8"/>
    </row>
    <row r="298" spans="1:5" ht="15">
      <c r="A298" s="5">
        <v>295</v>
      </c>
      <c r="B298" s="6" t="str">
        <f>"何欣雨"</f>
        <v>何欣雨</v>
      </c>
      <c r="C298" s="6" t="str">
        <f t="shared" si="53"/>
        <v>女</v>
      </c>
      <c r="D298" s="7" t="s">
        <v>660</v>
      </c>
      <c r="E298" s="8"/>
    </row>
    <row r="299" spans="1:5" ht="15">
      <c r="A299" s="9">
        <v>296</v>
      </c>
      <c r="B299" s="6" t="str">
        <f>"房世超"</f>
        <v>房世超</v>
      </c>
      <c r="C299" s="6" t="str">
        <f t="shared" si="53"/>
        <v>女</v>
      </c>
      <c r="D299" s="7" t="s">
        <v>661</v>
      </c>
      <c r="E299" s="8"/>
    </row>
    <row r="300" spans="1:5" ht="15">
      <c r="A300" s="5">
        <v>297</v>
      </c>
      <c r="B300" s="6" t="str">
        <f>"杨启萍"</f>
        <v>杨启萍</v>
      </c>
      <c r="C300" s="6" t="str">
        <f t="shared" si="53"/>
        <v>女</v>
      </c>
      <c r="D300" s="7" t="s">
        <v>417</v>
      </c>
      <c r="E300" s="8"/>
    </row>
    <row r="301" spans="1:5" ht="15">
      <c r="A301" s="9">
        <v>298</v>
      </c>
      <c r="B301" s="6" t="str">
        <f>"梁学锋"</f>
        <v>梁学锋</v>
      </c>
      <c r="C301" s="6" t="str">
        <f>"男"</f>
        <v>男</v>
      </c>
      <c r="D301" s="7" t="s">
        <v>662</v>
      </c>
      <c r="E301" s="8"/>
    </row>
    <row r="302" spans="1:5" ht="15">
      <c r="A302" s="5">
        <v>299</v>
      </c>
      <c r="B302" s="6" t="str">
        <f>"陈慧苗"</f>
        <v>陈慧苗</v>
      </c>
      <c r="C302" s="6" t="str">
        <f aca="true" t="shared" si="54" ref="C302:C308">"女"</f>
        <v>女</v>
      </c>
      <c r="D302" s="7" t="s">
        <v>663</v>
      </c>
      <c r="E302" s="8"/>
    </row>
    <row r="303" spans="1:5" ht="15">
      <c r="A303" s="9">
        <v>300</v>
      </c>
      <c r="B303" s="6" t="str">
        <f>"郑君"</f>
        <v>郑君</v>
      </c>
      <c r="C303" s="6" t="str">
        <f t="shared" si="54"/>
        <v>女</v>
      </c>
      <c r="D303" s="7" t="s">
        <v>664</v>
      </c>
      <c r="E303" s="8"/>
    </row>
    <row r="304" spans="1:5" ht="15">
      <c r="A304" s="5">
        <v>301</v>
      </c>
      <c r="B304" s="6" t="str">
        <f>"沈秋彤"</f>
        <v>沈秋彤</v>
      </c>
      <c r="C304" s="6" t="str">
        <f t="shared" si="54"/>
        <v>女</v>
      </c>
      <c r="D304" s="7" t="s">
        <v>65</v>
      </c>
      <c r="E304" s="8"/>
    </row>
    <row r="305" spans="1:5" ht="15">
      <c r="A305" s="9">
        <v>302</v>
      </c>
      <c r="B305" s="6" t="str">
        <f>"卢业业"</f>
        <v>卢业业</v>
      </c>
      <c r="C305" s="6" t="str">
        <f t="shared" si="54"/>
        <v>女</v>
      </c>
      <c r="D305" s="7" t="s">
        <v>665</v>
      </c>
      <c r="E305" s="8"/>
    </row>
    <row r="306" spans="1:5" ht="15">
      <c r="A306" s="5">
        <v>303</v>
      </c>
      <c r="B306" s="6" t="str">
        <f>"林嘉"</f>
        <v>林嘉</v>
      </c>
      <c r="C306" s="6" t="str">
        <f t="shared" si="54"/>
        <v>女</v>
      </c>
      <c r="D306" s="7" t="s">
        <v>666</v>
      </c>
      <c r="E306" s="8"/>
    </row>
    <row r="307" spans="1:5" ht="15">
      <c r="A307" s="9">
        <v>304</v>
      </c>
      <c r="B307" s="6" t="str">
        <f>"林艳"</f>
        <v>林艳</v>
      </c>
      <c r="C307" s="6" t="str">
        <f t="shared" si="54"/>
        <v>女</v>
      </c>
      <c r="D307" s="7" t="s">
        <v>667</v>
      </c>
      <c r="E307" s="8"/>
    </row>
    <row r="308" spans="1:5" ht="15">
      <c r="A308" s="5">
        <v>305</v>
      </c>
      <c r="B308" s="6" t="str">
        <f>"刁莹"</f>
        <v>刁莹</v>
      </c>
      <c r="C308" s="6" t="str">
        <f t="shared" si="54"/>
        <v>女</v>
      </c>
      <c r="D308" s="7" t="s">
        <v>668</v>
      </c>
      <c r="E308" s="8"/>
    </row>
    <row r="309" spans="1:5" ht="15">
      <c r="A309" s="9">
        <v>306</v>
      </c>
      <c r="B309" s="6" t="str">
        <f>"吴清江"</f>
        <v>吴清江</v>
      </c>
      <c r="C309" s="6" t="str">
        <f aca="true" t="shared" si="55" ref="C309:C312">"男"</f>
        <v>男</v>
      </c>
      <c r="D309" s="7" t="s">
        <v>669</v>
      </c>
      <c r="E309" s="8"/>
    </row>
    <row r="310" spans="1:5" ht="15">
      <c r="A310" s="5">
        <v>307</v>
      </c>
      <c r="B310" s="6" t="str">
        <f>"符大欢"</f>
        <v>符大欢</v>
      </c>
      <c r="C310" s="6" t="str">
        <f t="shared" si="55"/>
        <v>男</v>
      </c>
      <c r="D310" s="7" t="s">
        <v>670</v>
      </c>
      <c r="E310" s="8"/>
    </row>
    <row r="311" spans="1:5" ht="15">
      <c r="A311" s="9">
        <v>308</v>
      </c>
      <c r="B311" s="6" t="str">
        <f>"黄永坚"</f>
        <v>黄永坚</v>
      </c>
      <c r="C311" s="6" t="str">
        <f t="shared" si="55"/>
        <v>男</v>
      </c>
      <c r="D311" s="7" t="s">
        <v>671</v>
      </c>
      <c r="E311" s="8"/>
    </row>
    <row r="312" spans="1:5" ht="15">
      <c r="A312" s="5">
        <v>309</v>
      </c>
      <c r="B312" s="6" t="str">
        <f>"何华丰"</f>
        <v>何华丰</v>
      </c>
      <c r="C312" s="6" t="str">
        <f t="shared" si="55"/>
        <v>男</v>
      </c>
      <c r="D312" s="7" t="s">
        <v>672</v>
      </c>
      <c r="E312" s="8"/>
    </row>
    <row r="313" spans="1:5" ht="15">
      <c r="A313" s="9">
        <v>310</v>
      </c>
      <c r="B313" s="6" t="str">
        <f>"柯妹"</f>
        <v>柯妹</v>
      </c>
      <c r="C313" s="6" t="str">
        <f aca="true" t="shared" si="56" ref="C313:C316">"女"</f>
        <v>女</v>
      </c>
      <c r="D313" s="7" t="s">
        <v>673</v>
      </c>
      <c r="E313" s="8"/>
    </row>
    <row r="314" spans="1:5" ht="15">
      <c r="A314" s="5">
        <v>311</v>
      </c>
      <c r="B314" s="6" t="str">
        <f>"邓义雪"</f>
        <v>邓义雪</v>
      </c>
      <c r="C314" s="6" t="str">
        <f t="shared" si="56"/>
        <v>女</v>
      </c>
      <c r="D314" s="7" t="s">
        <v>80</v>
      </c>
      <c r="E314" s="8"/>
    </row>
    <row r="315" spans="1:5" ht="15">
      <c r="A315" s="9">
        <v>312</v>
      </c>
      <c r="B315" s="6" t="str">
        <f>"李章波"</f>
        <v>李章波</v>
      </c>
      <c r="C315" s="6" t="str">
        <f aca="true" t="shared" si="57" ref="C315:C323">"男"</f>
        <v>男</v>
      </c>
      <c r="D315" s="7" t="s">
        <v>94</v>
      </c>
      <c r="E315" s="8"/>
    </row>
    <row r="316" spans="1:5" ht="15">
      <c r="A316" s="5">
        <v>313</v>
      </c>
      <c r="B316" s="6" t="str">
        <f>"邓桑桑"</f>
        <v>邓桑桑</v>
      </c>
      <c r="C316" s="6" t="str">
        <f t="shared" si="56"/>
        <v>女</v>
      </c>
      <c r="D316" s="7" t="s">
        <v>674</v>
      </c>
      <c r="E316" s="8"/>
    </row>
    <row r="317" spans="1:5" ht="15">
      <c r="A317" s="9">
        <v>314</v>
      </c>
      <c r="B317" s="6" t="str">
        <f>"吴开吉"</f>
        <v>吴开吉</v>
      </c>
      <c r="C317" s="6" t="str">
        <f t="shared" si="57"/>
        <v>男</v>
      </c>
      <c r="D317" s="7" t="s">
        <v>675</v>
      </c>
      <c r="E317" s="8"/>
    </row>
    <row r="318" spans="1:5" ht="15">
      <c r="A318" s="5">
        <v>315</v>
      </c>
      <c r="B318" s="6" t="str">
        <f>"何瑞超"</f>
        <v>何瑞超</v>
      </c>
      <c r="C318" s="6" t="str">
        <f t="shared" si="57"/>
        <v>男</v>
      </c>
      <c r="D318" s="7" t="s">
        <v>676</v>
      </c>
      <c r="E318" s="8"/>
    </row>
    <row r="319" spans="1:5" ht="15">
      <c r="A319" s="9">
        <v>316</v>
      </c>
      <c r="B319" s="6" t="str">
        <f>"邢太聪"</f>
        <v>邢太聪</v>
      </c>
      <c r="C319" s="6" t="str">
        <f t="shared" si="57"/>
        <v>男</v>
      </c>
      <c r="D319" s="7" t="s">
        <v>677</v>
      </c>
      <c r="E319" s="8"/>
    </row>
    <row r="320" spans="1:5" ht="15">
      <c r="A320" s="5">
        <v>317</v>
      </c>
      <c r="B320" s="6" t="str">
        <f>"王诚"</f>
        <v>王诚</v>
      </c>
      <c r="C320" s="6" t="str">
        <f t="shared" si="57"/>
        <v>男</v>
      </c>
      <c r="D320" s="7" t="s">
        <v>678</v>
      </c>
      <c r="E320" s="8"/>
    </row>
    <row r="321" spans="1:5" ht="15">
      <c r="A321" s="9">
        <v>318</v>
      </c>
      <c r="B321" s="6" t="str">
        <f>"陈勋就"</f>
        <v>陈勋就</v>
      </c>
      <c r="C321" s="6" t="str">
        <f t="shared" si="57"/>
        <v>男</v>
      </c>
      <c r="D321" s="7" t="s">
        <v>679</v>
      </c>
      <c r="E321" s="8"/>
    </row>
    <row r="322" spans="1:5" ht="15">
      <c r="A322" s="5">
        <v>319</v>
      </c>
      <c r="B322" s="6" t="str">
        <f>"孙春晓"</f>
        <v>孙春晓</v>
      </c>
      <c r="C322" s="6" t="str">
        <f t="shared" si="57"/>
        <v>男</v>
      </c>
      <c r="D322" s="7" t="s">
        <v>680</v>
      </c>
      <c r="E322" s="8"/>
    </row>
    <row r="323" spans="1:5" ht="15">
      <c r="A323" s="9">
        <v>320</v>
      </c>
      <c r="B323" s="6" t="str">
        <f>"董蔚徳"</f>
        <v>董蔚徳</v>
      </c>
      <c r="C323" s="6" t="str">
        <f t="shared" si="57"/>
        <v>男</v>
      </c>
      <c r="D323" s="7" t="s">
        <v>681</v>
      </c>
      <c r="E323" s="8"/>
    </row>
    <row r="324" spans="1:5" ht="15">
      <c r="A324" s="5">
        <v>321</v>
      </c>
      <c r="B324" s="6" t="str">
        <f>"张佳仪"</f>
        <v>张佳仪</v>
      </c>
      <c r="C324" s="6" t="str">
        <f aca="true" t="shared" si="58" ref="C324:C329">"女"</f>
        <v>女</v>
      </c>
      <c r="D324" s="7" t="s">
        <v>83</v>
      </c>
      <c r="E324" s="8"/>
    </row>
    <row r="325" spans="1:5" ht="15">
      <c r="A325" s="9">
        <v>322</v>
      </c>
      <c r="B325" s="6" t="str">
        <f>"苏定民"</f>
        <v>苏定民</v>
      </c>
      <c r="C325" s="6" t="str">
        <f aca="true" t="shared" si="59" ref="C325:C327">"男"</f>
        <v>男</v>
      </c>
      <c r="D325" s="7" t="s">
        <v>682</v>
      </c>
      <c r="E325" s="8"/>
    </row>
    <row r="326" spans="1:5" ht="15">
      <c r="A326" s="5">
        <v>323</v>
      </c>
      <c r="B326" s="6" t="str">
        <f>"符传亮"</f>
        <v>符传亮</v>
      </c>
      <c r="C326" s="6" t="str">
        <f t="shared" si="59"/>
        <v>男</v>
      </c>
      <c r="D326" s="7" t="s">
        <v>683</v>
      </c>
      <c r="E326" s="8"/>
    </row>
    <row r="327" spans="1:5" ht="15">
      <c r="A327" s="9">
        <v>324</v>
      </c>
      <c r="B327" s="6" t="str">
        <f>"苏贵超"</f>
        <v>苏贵超</v>
      </c>
      <c r="C327" s="6" t="str">
        <f t="shared" si="59"/>
        <v>男</v>
      </c>
      <c r="D327" s="7" t="s">
        <v>684</v>
      </c>
      <c r="E327" s="8"/>
    </row>
    <row r="328" spans="1:5" ht="15">
      <c r="A328" s="5">
        <v>325</v>
      </c>
      <c r="B328" s="6" t="str">
        <f>"王钰婷"</f>
        <v>王钰婷</v>
      </c>
      <c r="C328" s="6" t="str">
        <f t="shared" si="58"/>
        <v>女</v>
      </c>
      <c r="D328" s="7" t="s">
        <v>685</v>
      </c>
      <c r="E328" s="8"/>
    </row>
    <row r="329" spans="1:5" ht="15">
      <c r="A329" s="9">
        <v>326</v>
      </c>
      <c r="B329" s="6" t="str">
        <f>"陈梦怡"</f>
        <v>陈梦怡</v>
      </c>
      <c r="C329" s="6" t="str">
        <f t="shared" si="58"/>
        <v>女</v>
      </c>
      <c r="D329" s="7" t="s">
        <v>686</v>
      </c>
      <c r="E329" s="8"/>
    </row>
    <row r="330" spans="1:5" ht="15">
      <c r="A330" s="5">
        <v>327</v>
      </c>
      <c r="B330" s="6" t="str">
        <f>"杨裔"</f>
        <v>杨裔</v>
      </c>
      <c r="C330" s="6" t="str">
        <f aca="true" t="shared" si="60" ref="C330:C334">"男"</f>
        <v>男</v>
      </c>
      <c r="D330" s="7" t="s">
        <v>687</v>
      </c>
      <c r="E330" s="8"/>
    </row>
    <row r="331" spans="1:5" ht="15">
      <c r="A331" s="9">
        <v>328</v>
      </c>
      <c r="B331" s="6" t="str">
        <f>"赵微"</f>
        <v>赵微</v>
      </c>
      <c r="C331" s="6" t="str">
        <f>"女"</f>
        <v>女</v>
      </c>
      <c r="D331" s="7" t="s">
        <v>688</v>
      </c>
      <c r="E331" s="8"/>
    </row>
    <row r="332" spans="1:5" ht="15">
      <c r="A332" s="5">
        <v>329</v>
      </c>
      <c r="B332" s="6" t="str">
        <f>"容茂"</f>
        <v>容茂</v>
      </c>
      <c r="C332" s="6" t="str">
        <f t="shared" si="60"/>
        <v>男</v>
      </c>
      <c r="D332" s="7" t="s">
        <v>689</v>
      </c>
      <c r="E332" s="8"/>
    </row>
    <row r="333" spans="1:5" ht="15">
      <c r="A333" s="9">
        <v>330</v>
      </c>
      <c r="B333" s="6" t="str">
        <f>"黄思宇"</f>
        <v>黄思宇</v>
      </c>
      <c r="C333" s="6" t="str">
        <f t="shared" si="60"/>
        <v>男</v>
      </c>
      <c r="D333" s="7" t="s">
        <v>690</v>
      </c>
      <c r="E333" s="8"/>
    </row>
    <row r="334" spans="1:5" ht="15">
      <c r="A334" s="5">
        <v>331</v>
      </c>
      <c r="B334" s="6" t="str">
        <f>"刘宗耀"</f>
        <v>刘宗耀</v>
      </c>
      <c r="C334" s="6" t="str">
        <f t="shared" si="60"/>
        <v>男</v>
      </c>
      <c r="D334" s="7" t="s">
        <v>691</v>
      </c>
      <c r="E334" s="8"/>
    </row>
    <row r="335" spans="1:5" ht="15">
      <c r="A335" s="9">
        <v>332</v>
      </c>
      <c r="B335" s="6" t="str">
        <f>"韩欣颖"</f>
        <v>韩欣颖</v>
      </c>
      <c r="C335" s="6" t="str">
        <f aca="true" t="shared" si="61" ref="C335:C338">"女"</f>
        <v>女</v>
      </c>
      <c r="D335" s="7" t="s">
        <v>692</v>
      </c>
      <c r="E335" s="8"/>
    </row>
    <row r="336" spans="1:5" ht="15">
      <c r="A336" s="5">
        <v>333</v>
      </c>
      <c r="B336" s="6" t="str">
        <f>"胡远深"</f>
        <v>胡远深</v>
      </c>
      <c r="C336" s="6" t="str">
        <f aca="true" t="shared" si="62" ref="C336:C341">"男"</f>
        <v>男</v>
      </c>
      <c r="D336" s="7" t="s">
        <v>693</v>
      </c>
      <c r="E336" s="8"/>
    </row>
    <row r="337" spans="1:5" ht="15">
      <c r="A337" s="9">
        <v>334</v>
      </c>
      <c r="B337" s="6" t="str">
        <f>"周小琳"</f>
        <v>周小琳</v>
      </c>
      <c r="C337" s="6" t="str">
        <f t="shared" si="61"/>
        <v>女</v>
      </c>
      <c r="D337" s="7" t="s">
        <v>694</v>
      </c>
      <c r="E337" s="8"/>
    </row>
    <row r="338" spans="1:5" ht="15">
      <c r="A338" s="5">
        <v>335</v>
      </c>
      <c r="B338" s="6" t="str">
        <f>"黄静"</f>
        <v>黄静</v>
      </c>
      <c r="C338" s="6" t="str">
        <f t="shared" si="61"/>
        <v>女</v>
      </c>
      <c r="D338" s="7" t="s">
        <v>695</v>
      </c>
      <c r="E338" s="8"/>
    </row>
    <row r="339" spans="1:5" ht="15">
      <c r="A339" s="9">
        <v>336</v>
      </c>
      <c r="B339" s="6" t="str">
        <f>"李林飞"</f>
        <v>李林飞</v>
      </c>
      <c r="C339" s="6" t="str">
        <f t="shared" si="62"/>
        <v>男</v>
      </c>
      <c r="D339" s="7" t="s">
        <v>696</v>
      </c>
      <c r="E339" s="8"/>
    </row>
    <row r="340" spans="1:5" ht="15">
      <c r="A340" s="5">
        <v>337</v>
      </c>
      <c r="B340" s="6" t="str">
        <f>"李宁"</f>
        <v>李宁</v>
      </c>
      <c r="C340" s="6" t="str">
        <f t="shared" si="62"/>
        <v>男</v>
      </c>
      <c r="D340" s="7" t="s">
        <v>697</v>
      </c>
      <c r="E340" s="8"/>
    </row>
    <row r="341" spans="1:5" ht="15">
      <c r="A341" s="9">
        <v>338</v>
      </c>
      <c r="B341" s="6" t="str">
        <f>"邓开涛"</f>
        <v>邓开涛</v>
      </c>
      <c r="C341" s="6" t="str">
        <f t="shared" si="62"/>
        <v>男</v>
      </c>
      <c r="D341" s="7" t="s">
        <v>698</v>
      </c>
      <c r="E341" s="8"/>
    </row>
    <row r="342" spans="1:5" ht="15">
      <c r="A342" s="5">
        <v>339</v>
      </c>
      <c r="B342" s="6" t="str">
        <f>"陈晓竹"</f>
        <v>陈晓竹</v>
      </c>
      <c r="C342" s="6" t="str">
        <f>"女"</f>
        <v>女</v>
      </c>
      <c r="D342" s="7" t="s">
        <v>699</v>
      </c>
      <c r="E342" s="8"/>
    </row>
    <row r="343" spans="1:5" ht="15">
      <c r="A343" s="9">
        <v>340</v>
      </c>
      <c r="B343" s="6" t="str">
        <f>"生亚琴"</f>
        <v>生亚琴</v>
      </c>
      <c r="C343" s="6" t="str">
        <f>"女"</f>
        <v>女</v>
      </c>
      <c r="D343" s="7" t="s">
        <v>700</v>
      </c>
      <c r="E343" s="8"/>
    </row>
    <row r="344" spans="1:5" ht="15">
      <c r="A344" s="5">
        <v>341</v>
      </c>
      <c r="B344" s="6" t="str">
        <f>"周龙"</f>
        <v>周龙</v>
      </c>
      <c r="C344" s="6" t="str">
        <f aca="true" t="shared" si="63" ref="C344:C351">"男"</f>
        <v>男</v>
      </c>
      <c r="D344" s="7" t="s">
        <v>701</v>
      </c>
      <c r="E344" s="8"/>
    </row>
    <row r="345" spans="1:5" ht="15">
      <c r="A345" s="9">
        <v>342</v>
      </c>
      <c r="B345" s="6" t="str">
        <f>"汤锡璟"</f>
        <v>汤锡璟</v>
      </c>
      <c r="C345" s="6" t="str">
        <f t="shared" si="63"/>
        <v>男</v>
      </c>
      <c r="D345" s="7" t="s">
        <v>702</v>
      </c>
      <c r="E345" s="8"/>
    </row>
    <row r="346" spans="1:5" ht="15">
      <c r="A346" s="5">
        <v>343</v>
      </c>
      <c r="B346" s="6" t="str">
        <f>"邢增正"</f>
        <v>邢增正</v>
      </c>
      <c r="C346" s="6" t="str">
        <f t="shared" si="63"/>
        <v>男</v>
      </c>
      <c r="D346" s="7" t="s">
        <v>703</v>
      </c>
      <c r="E346" s="8"/>
    </row>
    <row r="347" spans="1:5" ht="15">
      <c r="A347" s="9">
        <v>344</v>
      </c>
      <c r="B347" s="6" t="str">
        <f>"符晓坚"</f>
        <v>符晓坚</v>
      </c>
      <c r="C347" s="6" t="str">
        <f t="shared" si="63"/>
        <v>男</v>
      </c>
      <c r="D347" s="7" t="s">
        <v>704</v>
      </c>
      <c r="E347" s="8"/>
    </row>
    <row r="348" spans="1:5" ht="15">
      <c r="A348" s="5">
        <v>345</v>
      </c>
      <c r="B348" s="6" t="str">
        <f>"王世护"</f>
        <v>王世护</v>
      </c>
      <c r="C348" s="6" t="str">
        <f t="shared" si="63"/>
        <v>男</v>
      </c>
      <c r="D348" s="7" t="s">
        <v>705</v>
      </c>
      <c r="E348" s="8"/>
    </row>
    <row r="349" spans="1:5" ht="15">
      <c r="A349" s="9">
        <v>346</v>
      </c>
      <c r="B349" s="6" t="str">
        <f>"唐卓贤"</f>
        <v>唐卓贤</v>
      </c>
      <c r="C349" s="6" t="str">
        <f t="shared" si="63"/>
        <v>男</v>
      </c>
      <c r="D349" s="7" t="s">
        <v>706</v>
      </c>
      <c r="E349" s="8"/>
    </row>
    <row r="350" spans="1:5" ht="15">
      <c r="A350" s="5">
        <v>347</v>
      </c>
      <c r="B350" s="6" t="str">
        <f>"林克帆"</f>
        <v>林克帆</v>
      </c>
      <c r="C350" s="6" t="str">
        <f t="shared" si="63"/>
        <v>男</v>
      </c>
      <c r="D350" s="7" t="s">
        <v>707</v>
      </c>
      <c r="E350" s="8"/>
    </row>
    <row r="351" spans="1:5" ht="15">
      <c r="A351" s="9">
        <v>348</v>
      </c>
      <c r="B351" s="6" t="str">
        <f>"童华"</f>
        <v>童华</v>
      </c>
      <c r="C351" s="6" t="str">
        <f t="shared" si="63"/>
        <v>男</v>
      </c>
      <c r="D351" s="7" t="s">
        <v>708</v>
      </c>
      <c r="E351" s="8"/>
    </row>
    <row r="352" spans="1:5" ht="15">
      <c r="A352" s="5">
        <v>349</v>
      </c>
      <c r="B352" s="6" t="str">
        <f>"彭成慧"</f>
        <v>彭成慧</v>
      </c>
      <c r="C352" s="6" t="str">
        <f aca="true" t="shared" si="64" ref="C352:C354">"女"</f>
        <v>女</v>
      </c>
      <c r="D352" s="7" t="s">
        <v>709</v>
      </c>
      <c r="E352" s="8"/>
    </row>
    <row r="353" spans="1:5" ht="15">
      <c r="A353" s="9">
        <v>350</v>
      </c>
      <c r="B353" s="6" t="str">
        <f>"王欢欢"</f>
        <v>王欢欢</v>
      </c>
      <c r="C353" s="6" t="str">
        <f t="shared" si="64"/>
        <v>女</v>
      </c>
      <c r="D353" s="7" t="s">
        <v>710</v>
      </c>
      <c r="E353" s="8"/>
    </row>
    <row r="354" spans="1:5" ht="15">
      <c r="A354" s="5">
        <v>351</v>
      </c>
      <c r="B354" s="6" t="str">
        <f>"黄淑芬"</f>
        <v>黄淑芬</v>
      </c>
      <c r="C354" s="6" t="str">
        <f t="shared" si="64"/>
        <v>女</v>
      </c>
      <c r="D354" s="7" t="s">
        <v>711</v>
      </c>
      <c r="E354" s="8"/>
    </row>
    <row r="355" spans="1:5" ht="15">
      <c r="A355" s="9">
        <v>352</v>
      </c>
      <c r="B355" s="6" t="str">
        <f>"文教宇"</f>
        <v>文教宇</v>
      </c>
      <c r="C355" s="6" t="str">
        <f aca="true" t="shared" si="65" ref="C355:C359">"男"</f>
        <v>男</v>
      </c>
      <c r="D355" s="7" t="s">
        <v>712</v>
      </c>
      <c r="E355" s="8"/>
    </row>
    <row r="356" spans="1:5" ht="15">
      <c r="A356" s="5">
        <v>353</v>
      </c>
      <c r="B356" s="6" t="str">
        <f>"郑渊武"</f>
        <v>郑渊武</v>
      </c>
      <c r="C356" s="6" t="str">
        <f t="shared" si="65"/>
        <v>男</v>
      </c>
      <c r="D356" s="7" t="s">
        <v>713</v>
      </c>
      <c r="E356" s="8"/>
    </row>
    <row r="357" spans="1:5" ht="15">
      <c r="A357" s="9">
        <v>354</v>
      </c>
      <c r="B357" s="6" t="str">
        <f>"李昌权"</f>
        <v>李昌权</v>
      </c>
      <c r="C357" s="6" t="str">
        <f t="shared" si="65"/>
        <v>男</v>
      </c>
      <c r="D357" s="7" t="s">
        <v>714</v>
      </c>
      <c r="E357" s="8"/>
    </row>
    <row r="358" spans="1:5" ht="15">
      <c r="A358" s="5">
        <v>355</v>
      </c>
      <c r="B358" s="6" t="str">
        <f>"黎灵晶"</f>
        <v>黎灵晶</v>
      </c>
      <c r="C358" s="6" t="str">
        <f t="shared" si="65"/>
        <v>男</v>
      </c>
      <c r="D358" s="7" t="s">
        <v>715</v>
      </c>
      <c r="E358" s="8"/>
    </row>
    <row r="359" spans="1:5" ht="15">
      <c r="A359" s="9">
        <v>356</v>
      </c>
      <c r="B359" s="6" t="str">
        <f>"吴家辉"</f>
        <v>吴家辉</v>
      </c>
      <c r="C359" s="6" t="str">
        <f t="shared" si="65"/>
        <v>男</v>
      </c>
      <c r="D359" s="7" t="s">
        <v>716</v>
      </c>
      <c r="E359" s="8"/>
    </row>
    <row r="360" spans="1:5" ht="15">
      <c r="A360" s="5">
        <v>357</v>
      </c>
      <c r="B360" s="6" t="str">
        <f>"黎俊雅"</f>
        <v>黎俊雅</v>
      </c>
      <c r="C360" s="6" t="str">
        <f>"女"</f>
        <v>女</v>
      </c>
      <c r="D360" s="7" t="s">
        <v>717</v>
      </c>
      <c r="E360" s="8"/>
    </row>
    <row r="361" spans="1:5" ht="15">
      <c r="A361" s="9">
        <v>358</v>
      </c>
      <c r="B361" s="6" t="str">
        <f>"王西临"</f>
        <v>王西临</v>
      </c>
      <c r="C361" s="6" t="str">
        <f aca="true" t="shared" si="66" ref="C361:C365">"男"</f>
        <v>男</v>
      </c>
      <c r="D361" s="7" t="s">
        <v>718</v>
      </c>
      <c r="E361" s="8"/>
    </row>
    <row r="362" spans="1:5" ht="15">
      <c r="A362" s="5">
        <v>359</v>
      </c>
      <c r="B362" s="6" t="str">
        <f>"王皇"</f>
        <v>王皇</v>
      </c>
      <c r="C362" s="6" t="str">
        <f t="shared" si="66"/>
        <v>男</v>
      </c>
      <c r="D362" s="7" t="s">
        <v>719</v>
      </c>
      <c r="E362" s="8"/>
    </row>
    <row r="363" spans="1:5" ht="15">
      <c r="A363" s="9">
        <v>360</v>
      </c>
      <c r="B363" s="6" t="str">
        <f>"薛彩虹"</f>
        <v>薛彩虹</v>
      </c>
      <c r="C363" s="6" t="str">
        <f>"女"</f>
        <v>女</v>
      </c>
      <c r="D363" s="7" t="s">
        <v>720</v>
      </c>
      <c r="E363" s="8"/>
    </row>
    <row r="364" spans="1:5" ht="15">
      <c r="A364" s="5">
        <v>361</v>
      </c>
      <c r="B364" s="6" t="str">
        <f>"陈世秀"</f>
        <v>陈世秀</v>
      </c>
      <c r="C364" s="6" t="str">
        <f t="shared" si="66"/>
        <v>男</v>
      </c>
      <c r="D364" s="7" t="s">
        <v>185</v>
      </c>
      <c r="E364" s="8"/>
    </row>
    <row r="365" spans="1:5" ht="15">
      <c r="A365" s="9">
        <v>362</v>
      </c>
      <c r="B365" s="6" t="str">
        <f>"陈正谦"</f>
        <v>陈正谦</v>
      </c>
      <c r="C365" s="6" t="str">
        <f t="shared" si="66"/>
        <v>男</v>
      </c>
      <c r="D365" s="7" t="s">
        <v>57</v>
      </c>
      <c r="E365" s="8"/>
    </row>
    <row r="366" spans="1:5" ht="15">
      <c r="A366" s="5">
        <v>363</v>
      </c>
      <c r="B366" s="6" t="str">
        <f>"蒙华梅"</f>
        <v>蒙华梅</v>
      </c>
      <c r="C366" s="6" t="str">
        <f>"女"</f>
        <v>女</v>
      </c>
      <c r="D366" s="7" t="s">
        <v>721</v>
      </c>
      <c r="E366" s="8"/>
    </row>
    <row r="367" spans="1:5" ht="15">
      <c r="A367" s="9">
        <v>364</v>
      </c>
      <c r="B367" s="6" t="str">
        <f>"王福鑫"</f>
        <v>王福鑫</v>
      </c>
      <c r="C367" s="6" t="str">
        <f aca="true" t="shared" si="67" ref="C367:C369">"男"</f>
        <v>男</v>
      </c>
      <c r="D367" s="7" t="s">
        <v>722</v>
      </c>
      <c r="E367" s="8"/>
    </row>
    <row r="368" spans="1:5" ht="15">
      <c r="A368" s="5">
        <v>365</v>
      </c>
      <c r="B368" s="6" t="str">
        <f>"符帮斌"</f>
        <v>符帮斌</v>
      </c>
      <c r="C368" s="6" t="str">
        <f t="shared" si="67"/>
        <v>男</v>
      </c>
      <c r="D368" s="7" t="s">
        <v>723</v>
      </c>
      <c r="E368" s="8"/>
    </row>
    <row r="369" spans="1:5" ht="15">
      <c r="A369" s="9">
        <v>366</v>
      </c>
      <c r="B369" s="6" t="str">
        <f>"曲展平"</f>
        <v>曲展平</v>
      </c>
      <c r="C369" s="6" t="str">
        <f t="shared" si="67"/>
        <v>男</v>
      </c>
      <c r="D369" s="7" t="s">
        <v>724</v>
      </c>
      <c r="E369" s="8"/>
    </row>
    <row r="370" spans="1:5" ht="15">
      <c r="A370" s="5">
        <v>367</v>
      </c>
      <c r="B370" s="6" t="str">
        <f>"郭小萌"</f>
        <v>郭小萌</v>
      </c>
      <c r="C370" s="6" t="str">
        <f>"女"</f>
        <v>女</v>
      </c>
      <c r="D370" s="7" t="s">
        <v>725</v>
      </c>
      <c r="E370" s="8"/>
    </row>
    <row r="371" spans="1:5" ht="15">
      <c r="A371" s="9">
        <v>368</v>
      </c>
      <c r="B371" s="6" t="str">
        <f>"占兴标"</f>
        <v>占兴标</v>
      </c>
      <c r="C371" s="6" t="str">
        <f aca="true" t="shared" si="68" ref="C371:C376">"男"</f>
        <v>男</v>
      </c>
      <c r="D371" s="7" t="s">
        <v>726</v>
      </c>
      <c r="E371" s="8"/>
    </row>
    <row r="372" spans="1:5" ht="15">
      <c r="A372" s="5">
        <v>369</v>
      </c>
      <c r="B372" s="6" t="str">
        <f>"吴易凡"</f>
        <v>吴易凡</v>
      </c>
      <c r="C372" s="6" t="str">
        <f t="shared" si="68"/>
        <v>男</v>
      </c>
      <c r="D372" s="7" t="s">
        <v>727</v>
      </c>
      <c r="E372" s="8"/>
    </row>
    <row r="373" spans="1:5" ht="15">
      <c r="A373" s="9">
        <v>370</v>
      </c>
      <c r="B373" s="6" t="str">
        <f>"韦海波"</f>
        <v>韦海波</v>
      </c>
      <c r="C373" s="6" t="str">
        <f t="shared" si="68"/>
        <v>男</v>
      </c>
      <c r="D373" s="7" t="s">
        <v>728</v>
      </c>
      <c r="E373" s="8"/>
    </row>
    <row r="374" spans="1:5" ht="15">
      <c r="A374" s="5">
        <v>371</v>
      </c>
      <c r="B374" s="6" t="str">
        <f>"华皓宇"</f>
        <v>华皓宇</v>
      </c>
      <c r="C374" s="6" t="str">
        <f t="shared" si="68"/>
        <v>男</v>
      </c>
      <c r="D374" s="7" t="s">
        <v>729</v>
      </c>
      <c r="E374" s="8"/>
    </row>
    <row r="375" spans="1:5" ht="15">
      <c r="A375" s="9">
        <v>372</v>
      </c>
      <c r="B375" s="6" t="str">
        <f>"柯海超"</f>
        <v>柯海超</v>
      </c>
      <c r="C375" s="6" t="str">
        <f t="shared" si="68"/>
        <v>男</v>
      </c>
      <c r="D375" s="7" t="s">
        <v>730</v>
      </c>
      <c r="E375" s="8"/>
    </row>
    <row r="376" spans="1:5" ht="15">
      <c r="A376" s="5">
        <v>373</v>
      </c>
      <c r="B376" s="6" t="str">
        <f>"邢维恒"</f>
        <v>邢维恒</v>
      </c>
      <c r="C376" s="6" t="str">
        <f t="shared" si="68"/>
        <v>男</v>
      </c>
      <c r="D376" s="7" t="s">
        <v>731</v>
      </c>
      <c r="E376" s="8"/>
    </row>
    <row r="377" spans="1:5" ht="15">
      <c r="A377" s="9">
        <v>374</v>
      </c>
      <c r="B377" s="6" t="str">
        <f>"潘国秀"</f>
        <v>潘国秀</v>
      </c>
      <c r="C377" s="6" t="str">
        <f>"女"</f>
        <v>女</v>
      </c>
      <c r="D377" s="7" t="s">
        <v>181</v>
      </c>
      <c r="E377" s="8"/>
    </row>
    <row r="378" spans="1:5" ht="15">
      <c r="A378" s="5">
        <v>375</v>
      </c>
      <c r="B378" s="6" t="str">
        <f>"谢明业"</f>
        <v>谢明业</v>
      </c>
      <c r="C378" s="6" t="str">
        <f aca="true" t="shared" si="69" ref="C378:C384">"男"</f>
        <v>男</v>
      </c>
      <c r="D378" s="7" t="s">
        <v>732</v>
      </c>
      <c r="E378" s="8"/>
    </row>
    <row r="379" spans="1:5" ht="15">
      <c r="A379" s="9">
        <v>376</v>
      </c>
      <c r="B379" s="6" t="str">
        <f>"丁仁谛"</f>
        <v>丁仁谛</v>
      </c>
      <c r="C379" s="6" t="str">
        <f t="shared" si="69"/>
        <v>男</v>
      </c>
      <c r="D379" s="7" t="s">
        <v>733</v>
      </c>
      <c r="E379" s="8"/>
    </row>
    <row r="380" spans="1:5" ht="15">
      <c r="A380" s="5">
        <v>377</v>
      </c>
      <c r="B380" s="6" t="str">
        <f>"李帆"</f>
        <v>李帆</v>
      </c>
      <c r="C380" s="6" t="str">
        <f t="shared" si="69"/>
        <v>男</v>
      </c>
      <c r="D380" s="7" t="s">
        <v>734</v>
      </c>
      <c r="E380" s="8"/>
    </row>
    <row r="381" spans="1:5" ht="15">
      <c r="A381" s="9">
        <v>378</v>
      </c>
      <c r="B381" s="6" t="str">
        <f>"陈达明"</f>
        <v>陈达明</v>
      </c>
      <c r="C381" s="6" t="str">
        <f t="shared" si="69"/>
        <v>男</v>
      </c>
      <c r="D381" s="7" t="s">
        <v>735</v>
      </c>
      <c r="E381" s="8"/>
    </row>
    <row r="382" spans="1:5" ht="15">
      <c r="A382" s="5">
        <v>379</v>
      </c>
      <c r="B382" s="6" t="str">
        <f>"文帅"</f>
        <v>文帅</v>
      </c>
      <c r="C382" s="6" t="str">
        <f t="shared" si="69"/>
        <v>男</v>
      </c>
      <c r="D382" s="7" t="s">
        <v>736</v>
      </c>
      <c r="E382" s="8"/>
    </row>
    <row r="383" spans="1:5" ht="15">
      <c r="A383" s="9">
        <v>380</v>
      </c>
      <c r="B383" s="6" t="str">
        <f>"陈玉剑"</f>
        <v>陈玉剑</v>
      </c>
      <c r="C383" s="6" t="str">
        <f t="shared" si="69"/>
        <v>男</v>
      </c>
      <c r="D383" s="7" t="s">
        <v>737</v>
      </c>
      <c r="E383" s="8"/>
    </row>
    <row r="384" spans="1:5" ht="15">
      <c r="A384" s="5">
        <v>381</v>
      </c>
      <c r="B384" s="6" t="str">
        <f>"谢代宁"</f>
        <v>谢代宁</v>
      </c>
      <c r="C384" s="6" t="str">
        <f t="shared" si="69"/>
        <v>男</v>
      </c>
      <c r="D384" s="7" t="s">
        <v>738</v>
      </c>
      <c r="E384" s="8"/>
    </row>
    <row r="385" spans="1:5" ht="15">
      <c r="A385" s="9">
        <v>382</v>
      </c>
      <c r="B385" s="6" t="str">
        <f>"钟少端"</f>
        <v>钟少端</v>
      </c>
      <c r="C385" s="6" t="str">
        <f>"女"</f>
        <v>女</v>
      </c>
      <c r="D385" s="7" t="s">
        <v>739</v>
      </c>
      <c r="E385" s="8"/>
    </row>
    <row r="386" spans="1:5" ht="15">
      <c r="A386" s="5">
        <v>383</v>
      </c>
      <c r="B386" s="6" t="str">
        <f>"王位功"</f>
        <v>王位功</v>
      </c>
      <c r="C386" s="6" t="str">
        <f aca="true" t="shared" si="70" ref="C386:C389">"男"</f>
        <v>男</v>
      </c>
      <c r="D386" s="7" t="s">
        <v>740</v>
      </c>
      <c r="E386" s="8"/>
    </row>
    <row r="387" spans="1:5" ht="15">
      <c r="A387" s="9">
        <v>384</v>
      </c>
      <c r="B387" s="6" t="str">
        <f>"符行林"</f>
        <v>符行林</v>
      </c>
      <c r="C387" s="6" t="str">
        <f t="shared" si="70"/>
        <v>男</v>
      </c>
      <c r="D387" s="7" t="s">
        <v>741</v>
      </c>
      <c r="E387" s="8"/>
    </row>
    <row r="388" spans="1:5" ht="15">
      <c r="A388" s="5">
        <v>385</v>
      </c>
      <c r="B388" s="6" t="str">
        <f>"谢向阳"</f>
        <v>谢向阳</v>
      </c>
      <c r="C388" s="6" t="str">
        <f t="shared" si="70"/>
        <v>男</v>
      </c>
      <c r="D388" s="7" t="s">
        <v>742</v>
      </c>
      <c r="E388" s="8"/>
    </row>
    <row r="389" spans="1:5" ht="15">
      <c r="A389" s="9">
        <v>386</v>
      </c>
      <c r="B389" s="6" t="str">
        <f>"邹兴茂"</f>
        <v>邹兴茂</v>
      </c>
      <c r="C389" s="6" t="str">
        <f t="shared" si="70"/>
        <v>男</v>
      </c>
      <c r="D389" s="7" t="s">
        <v>743</v>
      </c>
      <c r="E389" s="8"/>
    </row>
    <row r="390" spans="1:5" ht="15">
      <c r="A390" s="5">
        <v>387</v>
      </c>
      <c r="B390" s="6" t="str">
        <f>"黄睿可"</f>
        <v>黄睿可</v>
      </c>
      <c r="C390" s="6" t="str">
        <f aca="true" t="shared" si="71" ref="C390:C396">"女"</f>
        <v>女</v>
      </c>
      <c r="D390" s="7" t="s">
        <v>744</v>
      </c>
      <c r="E390" s="8"/>
    </row>
    <row r="391" spans="1:5" ht="15">
      <c r="A391" s="9">
        <v>388</v>
      </c>
      <c r="B391" s="6" t="str">
        <f>"符斌"</f>
        <v>符斌</v>
      </c>
      <c r="C391" s="6" t="str">
        <f>"男"</f>
        <v>男</v>
      </c>
      <c r="D391" s="7" t="s">
        <v>745</v>
      </c>
      <c r="E391" s="8"/>
    </row>
    <row r="392" spans="1:5" ht="15">
      <c r="A392" s="5">
        <v>389</v>
      </c>
      <c r="B392" s="6" t="str">
        <f>"王召裕"</f>
        <v>王召裕</v>
      </c>
      <c r="C392" s="6" t="str">
        <f>"男"</f>
        <v>男</v>
      </c>
      <c r="D392" s="7" t="s">
        <v>746</v>
      </c>
      <c r="E392" s="8"/>
    </row>
    <row r="393" spans="1:5" ht="15">
      <c r="A393" s="9">
        <v>390</v>
      </c>
      <c r="B393" s="6" t="str">
        <f>"谢君"</f>
        <v>谢君</v>
      </c>
      <c r="C393" s="6" t="str">
        <f t="shared" si="71"/>
        <v>女</v>
      </c>
      <c r="D393" s="7" t="s">
        <v>747</v>
      </c>
      <c r="E393" s="8"/>
    </row>
    <row r="394" spans="1:5" ht="15">
      <c r="A394" s="5">
        <v>391</v>
      </c>
      <c r="B394" s="6" t="str">
        <f>"傅钰真"</f>
        <v>傅钰真</v>
      </c>
      <c r="C394" s="6" t="str">
        <f t="shared" si="71"/>
        <v>女</v>
      </c>
      <c r="D394" s="7" t="s">
        <v>748</v>
      </c>
      <c r="E394" s="8"/>
    </row>
    <row r="395" spans="1:5" ht="15">
      <c r="A395" s="9">
        <v>392</v>
      </c>
      <c r="B395" s="6" t="str">
        <f>"吴慧敏"</f>
        <v>吴慧敏</v>
      </c>
      <c r="C395" s="6" t="str">
        <f t="shared" si="71"/>
        <v>女</v>
      </c>
      <c r="D395" s="7" t="s">
        <v>749</v>
      </c>
      <c r="E395" s="8"/>
    </row>
    <row r="396" spans="1:5" ht="15">
      <c r="A396" s="5">
        <v>393</v>
      </c>
      <c r="B396" s="6" t="str">
        <f>"吴迪欣"</f>
        <v>吴迪欣</v>
      </c>
      <c r="C396" s="6" t="str">
        <f t="shared" si="71"/>
        <v>女</v>
      </c>
      <c r="D396" s="7" t="s">
        <v>750</v>
      </c>
      <c r="E396" s="8"/>
    </row>
    <row r="397" spans="1:5" ht="15">
      <c r="A397" s="9">
        <v>394</v>
      </c>
      <c r="B397" s="6" t="str">
        <f>"钟可超"</f>
        <v>钟可超</v>
      </c>
      <c r="C397" s="6" t="str">
        <f aca="true" t="shared" si="72" ref="C397:C402">"男"</f>
        <v>男</v>
      </c>
      <c r="D397" s="7" t="s">
        <v>751</v>
      </c>
      <c r="E397" s="8"/>
    </row>
    <row r="398" spans="1:5" ht="15">
      <c r="A398" s="5">
        <v>395</v>
      </c>
      <c r="B398" s="6" t="str">
        <f>"陈禄明"</f>
        <v>陈禄明</v>
      </c>
      <c r="C398" s="6" t="str">
        <f t="shared" si="72"/>
        <v>男</v>
      </c>
      <c r="D398" s="7" t="s">
        <v>752</v>
      </c>
      <c r="E398" s="8"/>
    </row>
    <row r="399" spans="1:5" ht="15">
      <c r="A399" s="9">
        <v>396</v>
      </c>
      <c r="B399" s="6" t="str">
        <f>"张耀泽"</f>
        <v>张耀泽</v>
      </c>
      <c r="C399" s="6" t="str">
        <f t="shared" si="72"/>
        <v>男</v>
      </c>
      <c r="D399" s="7" t="s">
        <v>753</v>
      </c>
      <c r="E399" s="8"/>
    </row>
    <row r="400" spans="1:5" ht="15">
      <c r="A400" s="5">
        <v>397</v>
      </c>
      <c r="B400" s="6" t="str">
        <f>"李茂锋"</f>
        <v>李茂锋</v>
      </c>
      <c r="C400" s="6" t="str">
        <f t="shared" si="72"/>
        <v>男</v>
      </c>
      <c r="D400" s="7" t="s">
        <v>754</v>
      </c>
      <c r="E400" s="8"/>
    </row>
    <row r="401" spans="1:5" ht="15">
      <c r="A401" s="9">
        <v>398</v>
      </c>
      <c r="B401" s="6" t="str">
        <f>"冼家养"</f>
        <v>冼家养</v>
      </c>
      <c r="C401" s="6" t="str">
        <f t="shared" si="72"/>
        <v>男</v>
      </c>
      <c r="D401" s="7" t="s">
        <v>755</v>
      </c>
      <c r="E401" s="8"/>
    </row>
    <row r="402" spans="1:5" ht="15">
      <c r="A402" s="5">
        <v>399</v>
      </c>
      <c r="B402" s="6" t="str">
        <f>"庄杰"</f>
        <v>庄杰</v>
      </c>
      <c r="C402" s="6" t="str">
        <f t="shared" si="72"/>
        <v>男</v>
      </c>
      <c r="D402" s="7" t="s">
        <v>756</v>
      </c>
      <c r="E402" s="8"/>
    </row>
    <row r="403" spans="1:5" ht="15">
      <c r="A403" s="9">
        <v>400</v>
      </c>
      <c r="B403" s="6" t="str">
        <f>"符兰艳"</f>
        <v>符兰艳</v>
      </c>
      <c r="C403" s="6" t="str">
        <f>"女"</f>
        <v>女</v>
      </c>
      <c r="D403" s="7" t="s">
        <v>757</v>
      </c>
      <c r="E403" s="8"/>
    </row>
    <row r="404" spans="1:5" ht="15">
      <c r="A404" s="5">
        <v>401</v>
      </c>
      <c r="B404" s="6" t="str">
        <f>"高山"</f>
        <v>高山</v>
      </c>
      <c r="C404" s="6" t="str">
        <f aca="true" t="shared" si="73" ref="C404:C409">"男"</f>
        <v>男</v>
      </c>
      <c r="D404" s="7" t="s">
        <v>758</v>
      </c>
      <c r="E404" s="8"/>
    </row>
    <row r="405" spans="1:5" ht="15">
      <c r="A405" s="9">
        <v>402</v>
      </c>
      <c r="B405" s="6" t="str">
        <f>"邢哿玮"</f>
        <v>邢哿玮</v>
      </c>
      <c r="C405" s="6" t="str">
        <f t="shared" si="73"/>
        <v>男</v>
      </c>
      <c r="D405" s="7" t="s">
        <v>759</v>
      </c>
      <c r="E405" s="10"/>
    </row>
    <row r="406" spans="1:5" ht="15">
      <c r="A406" s="5">
        <v>403</v>
      </c>
      <c r="B406" s="6" t="str">
        <f>"陈少盼"</f>
        <v>陈少盼</v>
      </c>
      <c r="C406" s="6" t="str">
        <f>"女"</f>
        <v>女</v>
      </c>
      <c r="D406" s="7" t="s">
        <v>760</v>
      </c>
      <c r="E406" s="10"/>
    </row>
    <row r="407" spans="1:5" ht="15">
      <c r="A407" s="9">
        <v>404</v>
      </c>
      <c r="B407" s="6" t="str">
        <f>"颜跃秉"</f>
        <v>颜跃秉</v>
      </c>
      <c r="C407" s="6" t="str">
        <f t="shared" si="73"/>
        <v>男</v>
      </c>
      <c r="D407" s="7" t="s">
        <v>761</v>
      </c>
      <c r="E407" s="10"/>
    </row>
    <row r="408" spans="1:5" ht="15">
      <c r="A408" s="5">
        <v>405</v>
      </c>
      <c r="B408" s="6" t="str">
        <f>"石梓松"</f>
        <v>石梓松</v>
      </c>
      <c r="C408" s="6" t="str">
        <f t="shared" si="73"/>
        <v>男</v>
      </c>
      <c r="D408" s="7" t="s">
        <v>762</v>
      </c>
      <c r="E408" s="10"/>
    </row>
    <row r="409" spans="1:5" ht="15">
      <c r="A409" s="9">
        <v>406</v>
      </c>
      <c r="B409" s="6" t="str">
        <f>"韦镇"</f>
        <v>韦镇</v>
      </c>
      <c r="C409" s="6" t="str">
        <f t="shared" si="73"/>
        <v>男</v>
      </c>
      <c r="D409" s="7" t="s">
        <v>763</v>
      </c>
      <c r="E409" s="10"/>
    </row>
    <row r="410" spans="1:5" ht="15">
      <c r="A410" s="5">
        <v>407</v>
      </c>
      <c r="B410" s="11" t="str">
        <f>"王宏伟"</f>
        <v>王宏伟</v>
      </c>
      <c r="C410" s="11" t="str">
        <f>"女"</f>
        <v>女</v>
      </c>
      <c r="D410" s="7" t="s">
        <v>764</v>
      </c>
      <c r="E410" s="10"/>
    </row>
  </sheetData>
  <autoFilter ref="A3:E410">
    <sortState ref="A4:E410">
      <sortCondition sortBy="value" ref="D4:D410"/>
      <sortCondition sortBy="value" ref="B4:B410"/>
    </sortState>
  </autoFilter>
  <mergeCells count="1">
    <mergeCell ref="A2:E2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刘少峙</dc:creator>
  <cp:keywords/>
  <dc:description/>
  <cp:lastModifiedBy>南国人力集团</cp:lastModifiedBy>
  <dcterms:created xsi:type="dcterms:W3CDTF">2020-07-08T01:27:00Z</dcterms:created>
  <dcterms:modified xsi:type="dcterms:W3CDTF">2020-08-12T15:09:46Z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