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合格人员" sheetId="1" r:id="rId1"/>
  </sheets>
  <definedNames>
    <definedName name="_xlnm._FilterDatabase" localSheetId="0" hidden="1">'合格人员'!$A$2:$F$244</definedName>
  </definedNames>
  <calcPr fullCalcOnLoad="1"/>
</workbook>
</file>

<file path=xl/sharedStrings.xml><?xml version="1.0" encoding="utf-8"?>
<sst xmlns="http://schemas.openxmlformats.org/spreadsheetml/2006/main" count="249" uniqueCount="20">
  <si>
    <t>附件1：三亚市海棠区卫生健康委员公开招聘通过资格审核进入笔试人员名单</t>
  </si>
  <si>
    <t>序号</t>
  </si>
  <si>
    <t>报考号</t>
  </si>
  <si>
    <t>报考岗位</t>
  </si>
  <si>
    <t>姓名</t>
  </si>
  <si>
    <t>性别</t>
  </si>
  <si>
    <t>出生年月</t>
  </si>
  <si>
    <t>0102_全科医生</t>
  </si>
  <si>
    <t>0103_内科医生</t>
  </si>
  <si>
    <t>0104_外科医生</t>
  </si>
  <si>
    <t>0105_妇产科医生</t>
  </si>
  <si>
    <t>0107_中医医生</t>
  </si>
  <si>
    <t>0109_康复治疗师</t>
  </si>
  <si>
    <t>0110_药剂师（西药）</t>
  </si>
  <si>
    <t>0111_中药师</t>
  </si>
  <si>
    <t>0112_影像医师</t>
  </si>
  <si>
    <t>0113_影像技师</t>
  </si>
  <si>
    <t>0114_公卫医师</t>
  </si>
  <si>
    <t>0115_检验师</t>
  </si>
  <si>
    <t>0116_护士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</si>
</sst>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6"/>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4"/>
  <sheetViews>
    <sheetView tabSelected="1" workbookViewId="0" topLeftCell="A1">
      <selection activeCell="A1" sqref="A1:F1"/>
    </sheetView>
  </sheetViews>
  <sheetFormatPr defaultColWidth="9.00390625" defaultRowHeight="15"/>
  <cols>
    <col min="1" max="1" width="6.8515625" style="1" customWidth="1"/>
    <col min="2" max="2" width="25.00390625" style="0" customWidth="1"/>
    <col min="3" max="3" width="20.57421875" style="0" customWidth="1"/>
    <col min="4" max="5" width="10.421875" style="0" customWidth="1"/>
    <col min="6" max="6" width="21.8515625" style="0" customWidth="1"/>
  </cols>
  <sheetData>
    <row r="1" spans="1:6" ht="46.5" customHeight="1">
      <c r="A1" s="2" t="s">
        <v>0</v>
      </c>
      <c r="B1" s="3"/>
      <c r="C1" s="3"/>
      <c r="D1" s="3"/>
      <c r="E1" s="3"/>
      <c r="F1" s="3"/>
    </row>
    <row r="2" spans="1:6" ht="27" customHeight="1">
      <c r="A2" s="4" t="s">
        <v>1</v>
      </c>
      <c r="B2" s="5" t="s">
        <v>2</v>
      </c>
      <c r="C2" s="5" t="s">
        <v>3</v>
      </c>
      <c r="D2" s="5" t="s">
        <v>4</v>
      </c>
      <c r="E2" s="5" t="s">
        <v>5</v>
      </c>
      <c r="F2" s="5" t="s">
        <v>6</v>
      </c>
    </row>
    <row r="3" spans="1:6" ht="30" customHeight="1">
      <c r="A3" s="6">
        <v>1</v>
      </c>
      <c r="B3" s="7" t="str">
        <f>"239420200524191415400"</f>
        <v>239420200524191415400</v>
      </c>
      <c r="C3" s="7" t="s">
        <v>7</v>
      </c>
      <c r="D3" s="7" t="str">
        <f>"韦丽红"</f>
        <v>韦丽红</v>
      </c>
      <c r="E3" s="7" t="str">
        <f>"女"</f>
        <v>女</v>
      </c>
      <c r="F3" s="7" t="str">
        <f>"19951003"</f>
        <v>19951003</v>
      </c>
    </row>
    <row r="4" spans="1:6" ht="30" customHeight="1">
      <c r="A4" s="6">
        <v>2</v>
      </c>
      <c r="B4" s="7" t="str">
        <f>"239420200525232431431"</f>
        <v>239420200525232431431</v>
      </c>
      <c r="C4" s="7" t="s">
        <v>7</v>
      </c>
      <c r="D4" s="7" t="str">
        <f>"吴广"</f>
        <v>吴广</v>
      </c>
      <c r="E4" s="7" t="str">
        <f>"男"</f>
        <v>男</v>
      </c>
      <c r="F4" s="7" t="str">
        <f>"19920617"</f>
        <v>19920617</v>
      </c>
    </row>
    <row r="5" spans="1:6" ht="30" customHeight="1">
      <c r="A5" s="6">
        <v>3</v>
      </c>
      <c r="B5" s="7" t="str">
        <f>"239420200609111059583"</f>
        <v>239420200609111059583</v>
      </c>
      <c r="C5" s="7" t="s">
        <v>7</v>
      </c>
      <c r="D5" s="7" t="str">
        <f>"王耕"</f>
        <v>王耕</v>
      </c>
      <c r="E5" s="7" t="str">
        <f>"女"</f>
        <v>女</v>
      </c>
      <c r="F5" s="7" t="str">
        <f>"19901120"</f>
        <v>19901120</v>
      </c>
    </row>
    <row r="6" spans="1:6" ht="30" customHeight="1">
      <c r="A6" s="6">
        <v>4</v>
      </c>
      <c r="B6" s="7" t="str">
        <f>"239420200615121210690"</f>
        <v>239420200615121210690</v>
      </c>
      <c r="C6" s="7" t="s">
        <v>7</v>
      </c>
      <c r="D6" s="7" t="str">
        <f>"王俊玲"</f>
        <v>王俊玲</v>
      </c>
      <c r="E6" s="7" t="str">
        <f>"女"</f>
        <v>女</v>
      </c>
      <c r="F6" s="7" t="str">
        <f>"19880208"</f>
        <v>19880208</v>
      </c>
    </row>
    <row r="7" spans="1:6" ht="30" customHeight="1">
      <c r="A7" s="6">
        <v>5</v>
      </c>
      <c r="B7" s="7" t="str">
        <f>"239420200525184028421"</f>
        <v>239420200525184028421</v>
      </c>
      <c r="C7" s="7" t="s">
        <v>8</v>
      </c>
      <c r="D7" s="7" t="str">
        <f>"王文娥"</f>
        <v>王文娥</v>
      </c>
      <c r="E7" s="7" t="str">
        <f>"女"</f>
        <v>女</v>
      </c>
      <c r="F7" s="7" t="str">
        <f>"19930204"</f>
        <v>19930204</v>
      </c>
    </row>
    <row r="8" spans="1:6" ht="30" customHeight="1">
      <c r="A8" s="6">
        <v>6</v>
      </c>
      <c r="B8" s="7" t="str">
        <f>"239420200608200216577"</f>
        <v>239420200608200216577</v>
      </c>
      <c r="C8" s="7" t="s">
        <v>8</v>
      </c>
      <c r="D8" s="7" t="str">
        <f>"吴丹珍"</f>
        <v>吴丹珍</v>
      </c>
      <c r="E8" s="7" t="str">
        <f>"女"</f>
        <v>女</v>
      </c>
      <c r="F8" s="7" t="str">
        <f>"19880721"</f>
        <v>19880721</v>
      </c>
    </row>
    <row r="9" spans="1:6" ht="30" customHeight="1">
      <c r="A9" s="6">
        <v>7</v>
      </c>
      <c r="B9" s="7" t="str">
        <f>"239420200613173836612"</f>
        <v>239420200613173836612</v>
      </c>
      <c r="C9" s="7" t="s">
        <v>8</v>
      </c>
      <c r="D9" s="7" t="str">
        <f>"王堂俏"</f>
        <v>王堂俏</v>
      </c>
      <c r="E9" s="7" t="str">
        <f>"女"</f>
        <v>女</v>
      </c>
      <c r="F9" s="7" t="str">
        <f>"19920518"</f>
        <v>19920518</v>
      </c>
    </row>
    <row r="10" spans="1:6" ht="30" customHeight="1">
      <c r="A10" s="6">
        <v>8</v>
      </c>
      <c r="B10" s="7" t="str">
        <f>"239420200615083753675"</f>
        <v>239420200615083753675</v>
      </c>
      <c r="C10" s="7" t="s">
        <v>8</v>
      </c>
      <c r="D10" s="7" t="str">
        <f>"李然"</f>
        <v>李然</v>
      </c>
      <c r="E10" s="7" t="str">
        <f>"男"</f>
        <v>男</v>
      </c>
      <c r="F10" s="7" t="str">
        <f>"19901009"</f>
        <v>19901009</v>
      </c>
    </row>
    <row r="11" spans="1:6" ht="30" customHeight="1">
      <c r="A11" s="6">
        <v>9</v>
      </c>
      <c r="B11" s="7" t="str">
        <f>"239420200615144754712"</f>
        <v>239420200615144754712</v>
      </c>
      <c r="C11" s="7" t="s">
        <v>8</v>
      </c>
      <c r="D11" s="7" t="str">
        <f>"汪冰玉"</f>
        <v>汪冰玉</v>
      </c>
      <c r="E11" s="7" t="str">
        <f>"女"</f>
        <v>女</v>
      </c>
      <c r="F11" s="7" t="str">
        <f>"19930512"</f>
        <v>19930512</v>
      </c>
    </row>
    <row r="12" spans="1:6" ht="30" customHeight="1">
      <c r="A12" s="6">
        <v>10</v>
      </c>
      <c r="B12" s="7" t="str">
        <f>"23942020051216301894"</f>
        <v>23942020051216301894</v>
      </c>
      <c r="C12" s="7" t="s">
        <v>9</v>
      </c>
      <c r="D12" s="7" t="str">
        <f>"陈宇"</f>
        <v>陈宇</v>
      </c>
      <c r="E12" s="7" t="str">
        <f>"男"</f>
        <v>男</v>
      </c>
      <c r="F12" s="7">
        <v>19871115</v>
      </c>
    </row>
    <row r="13" spans="1:6" ht="30" customHeight="1">
      <c r="A13" s="6">
        <v>11</v>
      </c>
      <c r="B13" s="7" t="str">
        <f>"239420200615124444696"</f>
        <v>239420200615124444696</v>
      </c>
      <c r="C13" s="7" t="s">
        <v>9</v>
      </c>
      <c r="D13" s="7" t="str">
        <f>"敖日各乐"</f>
        <v>敖日各乐</v>
      </c>
      <c r="E13" s="7" t="str">
        <f>"男"</f>
        <v>男</v>
      </c>
      <c r="F13" s="7" t="str">
        <f>"19861211"</f>
        <v>19861211</v>
      </c>
    </row>
    <row r="14" spans="1:6" ht="30" customHeight="1">
      <c r="A14" s="6">
        <v>12</v>
      </c>
      <c r="B14" s="7" t="str">
        <f>"239420200531211523510"</f>
        <v>239420200531211523510</v>
      </c>
      <c r="C14" s="7" t="s">
        <v>10</v>
      </c>
      <c r="D14" s="7" t="str">
        <f>"彭艳艳"</f>
        <v>彭艳艳</v>
      </c>
      <c r="E14" s="7" t="str">
        <f>"女"</f>
        <v>女</v>
      </c>
      <c r="F14" s="7" t="str">
        <f>"19860110"</f>
        <v>19860110</v>
      </c>
    </row>
    <row r="15" spans="1:6" ht="30" customHeight="1">
      <c r="A15" s="6">
        <v>13</v>
      </c>
      <c r="B15" s="7" t="str">
        <f>"239420200601144751517"</f>
        <v>239420200601144751517</v>
      </c>
      <c r="C15" s="7" t="s">
        <v>10</v>
      </c>
      <c r="D15" s="7" t="str">
        <f>"涂吉英"</f>
        <v>涂吉英</v>
      </c>
      <c r="E15" s="7" t="str">
        <f>"女"</f>
        <v>女</v>
      </c>
      <c r="F15" s="7" t="str">
        <f>"19930424"</f>
        <v>19930424</v>
      </c>
    </row>
    <row r="16" spans="1:6" ht="30" customHeight="1">
      <c r="A16" s="6">
        <v>14</v>
      </c>
      <c r="B16" s="7" t="str">
        <f>"239420200604161602544"</f>
        <v>239420200604161602544</v>
      </c>
      <c r="C16" s="7" t="s">
        <v>10</v>
      </c>
      <c r="D16" s="7" t="str">
        <f>"吴易容"</f>
        <v>吴易容</v>
      </c>
      <c r="E16" s="7" t="str">
        <f>"女"</f>
        <v>女</v>
      </c>
      <c r="F16" s="7" t="str">
        <f>"19861126"</f>
        <v>19861126</v>
      </c>
    </row>
    <row r="17" spans="1:6" ht="30" customHeight="1">
      <c r="A17" s="6">
        <v>15</v>
      </c>
      <c r="B17" s="7" t="str">
        <f>"239420200604201136545"</f>
        <v>239420200604201136545</v>
      </c>
      <c r="C17" s="7" t="s">
        <v>10</v>
      </c>
      <c r="D17" s="7" t="str">
        <f>"胡晓能"</f>
        <v>胡晓能</v>
      </c>
      <c r="E17" s="7" t="str">
        <f>"女"</f>
        <v>女</v>
      </c>
      <c r="F17" s="7" t="str">
        <f>"19850407"</f>
        <v>19850407</v>
      </c>
    </row>
    <row r="18" spans="1:6" ht="30" customHeight="1">
      <c r="A18" s="6">
        <v>16</v>
      </c>
      <c r="B18" s="7" t="str">
        <f>"23942020051120014931"</f>
        <v>23942020051120014931</v>
      </c>
      <c r="C18" s="7" t="s">
        <v>11</v>
      </c>
      <c r="D18" s="7" t="str">
        <f>"黄妹荣"</f>
        <v>黄妹荣</v>
      </c>
      <c r="E18" s="7" t="str">
        <f>"女"</f>
        <v>女</v>
      </c>
      <c r="F18" s="7" t="str">
        <f>"19940304"</f>
        <v>19940304</v>
      </c>
    </row>
    <row r="19" spans="1:6" ht="30" customHeight="1">
      <c r="A19" s="6">
        <v>17</v>
      </c>
      <c r="B19" s="7" t="str">
        <f>"23942020051212521879"</f>
        <v>23942020051212521879</v>
      </c>
      <c r="C19" s="7" t="s">
        <v>11</v>
      </c>
      <c r="D19" s="7" t="str">
        <f>"文人锋"</f>
        <v>文人锋</v>
      </c>
      <c r="E19" s="7" t="str">
        <f>"男"</f>
        <v>男</v>
      </c>
      <c r="F19" s="7" t="str">
        <f>"19811105"</f>
        <v>19811105</v>
      </c>
    </row>
    <row r="20" spans="1:6" ht="30" customHeight="1">
      <c r="A20" s="6">
        <v>18</v>
      </c>
      <c r="B20" s="7" t="str">
        <f>"239420200512202345109"</f>
        <v>239420200512202345109</v>
      </c>
      <c r="C20" s="7" t="s">
        <v>11</v>
      </c>
      <c r="D20" s="7" t="str">
        <f>"邱宇江"</f>
        <v>邱宇江</v>
      </c>
      <c r="E20" s="7" t="str">
        <f>"男"</f>
        <v>男</v>
      </c>
      <c r="F20" s="7" t="str">
        <f>"19930113"</f>
        <v>19930113</v>
      </c>
    </row>
    <row r="21" spans="1:6" ht="30" customHeight="1">
      <c r="A21" s="6">
        <v>19</v>
      </c>
      <c r="B21" s="7" t="str">
        <f>"239420200513160617133"</f>
        <v>239420200513160617133</v>
      </c>
      <c r="C21" s="7" t="s">
        <v>11</v>
      </c>
      <c r="D21" s="7" t="str">
        <f>"杨忠海"</f>
        <v>杨忠海</v>
      </c>
      <c r="E21" s="7" t="str">
        <f>"男"</f>
        <v>男</v>
      </c>
      <c r="F21" s="7" t="str">
        <f>"19921205"</f>
        <v>19921205</v>
      </c>
    </row>
    <row r="22" spans="1:6" ht="30" customHeight="1">
      <c r="A22" s="6">
        <v>20</v>
      </c>
      <c r="B22" s="7" t="str">
        <f>"239420200514091709172"</f>
        <v>239420200514091709172</v>
      </c>
      <c r="C22" s="7" t="s">
        <v>11</v>
      </c>
      <c r="D22" s="7" t="str">
        <f>"王晨"</f>
        <v>王晨</v>
      </c>
      <c r="E22" s="7" t="str">
        <f aca="true" t="shared" si="0" ref="E22:E33">"女"</f>
        <v>女</v>
      </c>
      <c r="F22" s="7" t="str">
        <f>"19870620"</f>
        <v>19870620</v>
      </c>
    </row>
    <row r="23" spans="1:6" ht="30" customHeight="1">
      <c r="A23" s="6">
        <v>21</v>
      </c>
      <c r="B23" s="7" t="str">
        <f>"239420200516202347220"</f>
        <v>239420200516202347220</v>
      </c>
      <c r="C23" s="7" t="s">
        <v>11</v>
      </c>
      <c r="D23" s="7" t="str">
        <f>"吉受锦"</f>
        <v>吉受锦</v>
      </c>
      <c r="E23" s="7" t="str">
        <f t="shared" si="0"/>
        <v>女</v>
      </c>
      <c r="F23" s="7" t="str">
        <f>"19881010"</f>
        <v>19881010</v>
      </c>
    </row>
    <row r="24" spans="1:6" ht="30" customHeight="1">
      <c r="A24" s="6">
        <v>22</v>
      </c>
      <c r="B24" s="7" t="str">
        <f>"239420200522102735315"</f>
        <v>239420200522102735315</v>
      </c>
      <c r="C24" s="7" t="s">
        <v>11</v>
      </c>
      <c r="D24" s="7" t="str">
        <f>"黄岑"</f>
        <v>黄岑</v>
      </c>
      <c r="E24" s="7" t="str">
        <f t="shared" si="0"/>
        <v>女</v>
      </c>
      <c r="F24" s="7" t="str">
        <f>"19940214"</f>
        <v>19940214</v>
      </c>
    </row>
    <row r="25" spans="1:6" ht="30" customHeight="1">
      <c r="A25" s="6">
        <v>23</v>
      </c>
      <c r="B25" s="7" t="str">
        <f>"239420200522113154319"</f>
        <v>239420200522113154319</v>
      </c>
      <c r="C25" s="7" t="s">
        <v>11</v>
      </c>
      <c r="D25" s="7" t="str">
        <f>"李玉秀"</f>
        <v>李玉秀</v>
      </c>
      <c r="E25" s="7" t="str">
        <f t="shared" si="0"/>
        <v>女</v>
      </c>
      <c r="F25" s="7" t="str">
        <f>"19940610"</f>
        <v>19940610</v>
      </c>
    </row>
    <row r="26" spans="1:6" ht="30" customHeight="1">
      <c r="A26" s="6">
        <v>24</v>
      </c>
      <c r="B26" s="7" t="str">
        <f>"239420200522214909359"</f>
        <v>239420200522214909359</v>
      </c>
      <c r="C26" s="7" t="s">
        <v>11</v>
      </c>
      <c r="D26" s="7" t="str">
        <f>"吴美静"</f>
        <v>吴美静</v>
      </c>
      <c r="E26" s="7" t="str">
        <f t="shared" si="0"/>
        <v>女</v>
      </c>
      <c r="F26" s="7" t="str">
        <f>"19910227"</f>
        <v>19910227</v>
      </c>
    </row>
    <row r="27" spans="1:6" ht="30" customHeight="1">
      <c r="A27" s="6">
        <v>25</v>
      </c>
      <c r="B27" s="7" t="str">
        <f>"239420200523090117371"</f>
        <v>239420200523090117371</v>
      </c>
      <c r="C27" s="7" t="s">
        <v>11</v>
      </c>
      <c r="D27" s="7" t="str">
        <f>"桂汉群"</f>
        <v>桂汉群</v>
      </c>
      <c r="E27" s="7" t="str">
        <f t="shared" si="0"/>
        <v>女</v>
      </c>
      <c r="F27" s="7" t="str">
        <f>"19920307"</f>
        <v>19920307</v>
      </c>
    </row>
    <row r="28" spans="1:6" ht="30" customHeight="1">
      <c r="A28" s="6">
        <v>26</v>
      </c>
      <c r="B28" s="7" t="str">
        <f>"239420200525122412412"</f>
        <v>239420200525122412412</v>
      </c>
      <c r="C28" s="7" t="s">
        <v>11</v>
      </c>
      <c r="D28" s="7" t="str">
        <f>"赵平"</f>
        <v>赵平</v>
      </c>
      <c r="E28" s="7" t="str">
        <f t="shared" si="0"/>
        <v>女</v>
      </c>
      <c r="F28" s="7" t="str">
        <f>"19911030"</f>
        <v>19911030</v>
      </c>
    </row>
    <row r="29" spans="1:6" ht="30" customHeight="1">
      <c r="A29" s="6">
        <v>27</v>
      </c>
      <c r="B29" s="7" t="str">
        <f>"239420200528193913472"</f>
        <v>239420200528193913472</v>
      </c>
      <c r="C29" s="7" t="s">
        <v>11</v>
      </c>
      <c r="D29" s="7" t="str">
        <f>"吴明花"</f>
        <v>吴明花</v>
      </c>
      <c r="E29" s="7" t="str">
        <f t="shared" si="0"/>
        <v>女</v>
      </c>
      <c r="F29" s="7" t="str">
        <f>"19920624"</f>
        <v>19920624</v>
      </c>
    </row>
    <row r="30" spans="1:6" ht="30" customHeight="1">
      <c r="A30" s="6">
        <v>28</v>
      </c>
      <c r="B30" s="7" t="str">
        <f>"239420200529183214482"</f>
        <v>239420200529183214482</v>
      </c>
      <c r="C30" s="7" t="s">
        <v>11</v>
      </c>
      <c r="D30" s="7" t="str">
        <f>"邹雅玲"</f>
        <v>邹雅玲</v>
      </c>
      <c r="E30" s="7" t="str">
        <f t="shared" si="0"/>
        <v>女</v>
      </c>
      <c r="F30" s="7" t="str">
        <f>"19920630"</f>
        <v>19920630</v>
      </c>
    </row>
    <row r="31" spans="1:6" ht="30" customHeight="1">
      <c r="A31" s="6">
        <v>29</v>
      </c>
      <c r="B31" s="7" t="str">
        <f>"239420200531135049503"</f>
        <v>239420200531135049503</v>
      </c>
      <c r="C31" s="7" t="s">
        <v>11</v>
      </c>
      <c r="D31" s="7" t="str">
        <f>"刘俊瑶"</f>
        <v>刘俊瑶</v>
      </c>
      <c r="E31" s="7" t="str">
        <f t="shared" si="0"/>
        <v>女</v>
      </c>
      <c r="F31" s="7" t="str">
        <f>"19921023"</f>
        <v>19921023</v>
      </c>
    </row>
    <row r="32" spans="1:6" ht="30" customHeight="1">
      <c r="A32" s="6">
        <v>30</v>
      </c>
      <c r="B32" s="7" t="str">
        <f>"239420200601202911522"</f>
        <v>239420200601202911522</v>
      </c>
      <c r="C32" s="7" t="s">
        <v>11</v>
      </c>
      <c r="D32" s="7" t="str">
        <f>"肖琳"</f>
        <v>肖琳</v>
      </c>
      <c r="E32" s="7" t="str">
        <f t="shared" si="0"/>
        <v>女</v>
      </c>
      <c r="F32" s="7" t="str">
        <f>"19910929"</f>
        <v>19910929</v>
      </c>
    </row>
    <row r="33" spans="1:6" ht="30" customHeight="1">
      <c r="A33" s="6">
        <v>31</v>
      </c>
      <c r="B33" s="7" t="str">
        <f>"239420200603213225539"</f>
        <v>239420200603213225539</v>
      </c>
      <c r="C33" s="7" t="s">
        <v>11</v>
      </c>
      <c r="D33" s="7" t="str">
        <f>"薛琼英"</f>
        <v>薛琼英</v>
      </c>
      <c r="E33" s="7" t="str">
        <f t="shared" si="0"/>
        <v>女</v>
      </c>
      <c r="F33" s="7" t="str">
        <f>"19930810"</f>
        <v>19930810</v>
      </c>
    </row>
    <row r="34" spans="1:6" ht="30" customHeight="1">
      <c r="A34" s="6">
        <v>32</v>
      </c>
      <c r="B34" s="7" t="str">
        <f>"239420200606152824554"</f>
        <v>239420200606152824554</v>
      </c>
      <c r="C34" s="7" t="s">
        <v>11</v>
      </c>
      <c r="D34" s="7" t="str">
        <f>"刘德雨"</f>
        <v>刘德雨</v>
      </c>
      <c r="E34" s="7" t="str">
        <f>"男"</f>
        <v>男</v>
      </c>
      <c r="F34" s="7" t="str">
        <f>"19930802"</f>
        <v>19930802</v>
      </c>
    </row>
    <row r="35" spans="1:6" ht="30" customHeight="1">
      <c r="A35" s="6">
        <v>33</v>
      </c>
      <c r="B35" s="7" t="str">
        <f>"239420200608160953571"</f>
        <v>239420200608160953571</v>
      </c>
      <c r="C35" s="7" t="s">
        <v>11</v>
      </c>
      <c r="D35" s="7" t="str">
        <f>"张乾伟"</f>
        <v>张乾伟</v>
      </c>
      <c r="E35" s="7" t="str">
        <f>"男"</f>
        <v>男</v>
      </c>
      <c r="F35" s="7" t="str">
        <f>"19940906"</f>
        <v>19940906</v>
      </c>
    </row>
    <row r="36" spans="1:6" ht="30" customHeight="1">
      <c r="A36" s="6">
        <v>34</v>
      </c>
      <c r="B36" s="7" t="str">
        <f>"239420200608220234579"</f>
        <v>239420200608220234579</v>
      </c>
      <c r="C36" s="7" t="s">
        <v>11</v>
      </c>
      <c r="D36" s="7" t="str">
        <f>"张伟滔"</f>
        <v>张伟滔</v>
      </c>
      <c r="E36" s="7" t="str">
        <f>"男"</f>
        <v>男</v>
      </c>
      <c r="F36" s="7" t="str">
        <f>"19910510"</f>
        <v>19910510</v>
      </c>
    </row>
    <row r="37" spans="1:6" ht="30" customHeight="1">
      <c r="A37" s="6">
        <v>35</v>
      </c>
      <c r="B37" s="7" t="str">
        <f>"239420200609120255584"</f>
        <v>239420200609120255584</v>
      </c>
      <c r="C37" s="7" t="s">
        <v>11</v>
      </c>
      <c r="D37" s="7" t="str">
        <f>"文瑜媛"</f>
        <v>文瑜媛</v>
      </c>
      <c r="E37" s="7" t="str">
        <f>"女"</f>
        <v>女</v>
      </c>
      <c r="F37" s="7" t="str">
        <f>"19931112"</f>
        <v>19931112</v>
      </c>
    </row>
    <row r="38" spans="1:6" ht="30" customHeight="1">
      <c r="A38" s="6">
        <v>36</v>
      </c>
      <c r="B38" s="7" t="str">
        <f>"239420200610214138595"</f>
        <v>239420200610214138595</v>
      </c>
      <c r="C38" s="7" t="s">
        <v>11</v>
      </c>
      <c r="D38" s="7" t="str">
        <f>"凌涛"</f>
        <v>凌涛</v>
      </c>
      <c r="E38" s="7" t="str">
        <f>"女"</f>
        <v>女</v>
      </c>
      <c r="F38" s="7" t="str">
        <f>"19930913"</f>
        <v>19930913</v>
      </c>
    </row>
    <row r="39" spans="1:6" ht="30" customHeight="1">
      <c r="A39" s="6">
        <v>37</v>
      </c>
      <c r="B39" s="7" t="str">
        <f>"239420200611234651600"</f>
        <v>239420200611234651600</v>
      </c>
      <c r="C39" s="7" t="s">
        <v>11</v>
      </c>
      <c r="D39" s="7" t="str">
        <f>"钟江莹"</f>
        <v>钟江莹</v>
      </c>
      <c r="E39" s="7" t="str">
        <f>"女"</f>
        <v>女</v>
      </c>
      <c r="F39" s="7" t="str">
        <f>"19910308"</f>
        <v>19910308</v>
      </c>
    </row>
    <row r="40" spans="1:6" ht="30" customHeight="1">
      <c r="A40" s="6">
        <v>38</v>
      </c>
      <c r="B40" s="7" t="str">
        <f>"239420200614193005637"</f>
        <v>239420200614193005637</v>
      </c>
      <c r="C40" s="7" t="s">
        <v>11</v>
      </c>
      <c r="D40" s="7" t="str">
        <f>"王秋听"</f>
        <v>王秋听</v>
      </c>
      <c r="E40" s="7" t="str">
        <f>"女"</f>
        <v>女</v>
      </c>
      <c r="F40" s="7" t="str">
        <f>"19910809"</f>
        <v>19910809</v>
      </c>
    </row>
    <row r="41" spans="1:6" ht="30" customHeight="1">
      <c r="A41" s="6">
        <v>39</v>
      </c>
      <c r="B41" s="7" t="str">
        <f>"239420200615090546676"</f>
        <v>239420200615090546676</v>
      </c>
      <c r="C41" s="7" t="s">
        <v>11</v>
      </c>
      <c r="D41" s="7" t="str">
        <f>"陈垂华"</f>
        <v>陈垂华</v>
      </c>
      <c r="E41" s="7" t="str">
        <f>"男"</f>
        <v>男</v>
      </c>
      <c r="F41" s="7" t="str">
        <f>"19920910"</f>
        <v>19920910</v>
      </c>
    </row>
    <row r="42" spans="1:6" ht="30" customHeight="1">
      <c r="A42" s="6">
        <v>40</v>
      </c>
      <c r="B42" s="7" t="str">
        <f>"239420200615091656679"</f>
        <v>239420200615091656679</v>
      </c>
      <c r="C42" s="7" t="s">
        <v>11</v>
      </c>
      <c r="D42" s="7" t="str">
        <f>"黄晓婷"</f>
        <v>黄晓婷</v>
      </c>
      <c r="E42" s="7" t="str">
        <f>"女"</f>
        <v>女</v>
      </c>
      <c r="F42" s="7" t="str">
        <f>"19941225"</f>
        <v>19941225</v>
      </c>
    </row>
    <row r="43" spans="1:6" ht="30" customHeight="1">
      <c r="A43" s="6">
        <v>41</v>
      </c>
      <c r="B43" s="7" t="str">
        <f>"239420200615114044687"</f>
        <v>239420200615114044687</v>
      </c>
      <c r="C43" s="7" t="s">
        <v>11</v>
      </c>
      <c r="D43" s="7" t="str">
        <f>"麦贻尾"</f>
        <v>麦贻尾</v>
      </c>
      <c r="E43" s="7" t="str">
        <f>"女"</f>
        <v>女</v>
      </c>
      <c r="F43" s="7" t="str">
        <f>"19870804"</f>
        <v>19870804</v>
      </c>
    </row>
    <row r="44" spans="1:6" ht="30" customHeight="1">
      <c r="A44" s="6">
        <v>42</v>
      </c>
      <c r="B44" s="7" t="str">
        <f>"239420200615121443691"</f>
        <v>239420200615121443691</v>
      </c>
      <c r="C44" s="7" t="s">
        <v>11</v>
      </c>
      <c r="D44" s="7" t="str">
        <f>"陈莹"</f>
        <v>陈莹</v>
      </c>
      <c r="E44" s="7" t="str">
        <f>"女"</f>
        <v>女</v>
      </c>
      <c r="F44" s="7" t="str">
        <f>"19911223"</f>
        <v>19911223</v>
      </c>
    </row>
    <row r="45" spans="1:6" ht="30" customHeight="1">
      <c r="A45" s="6">
        <v>43</v>
      </c>
      <c r="B45" s="7" t="str">
        <f>"239420200615122444694"</f>
        <v>239420200615122444694</v>
      </c>
      <c r="C45" s="7" t="s">
        <v>11</v>
      </c>
      <c r="D45" s="7" t="str">
        <f>"云雅"</f>
        <v>云雅</v>
      </c>
      <c r="E45" s="7" t="str">
        <f>"女"</f>
        <v>女</v>
      </c>
      <c r="F45" s="7" t="str">
        <f>"19910320"</f>
        <v>19910320</v>
      </c>
    </row>
    <row r="46" spans="1:6" ht="30" customHeight="1">
      <c r="A46" s="6">
        <v>44</v>
      </c>
      <c r="B46" s="7" t="str">
        <f>"239420200513225102161"</f>
        <v>239420200513225102161</v>
      </c>
      <c r="C46" s="7" t="s">
        <v>12</v>
      </c>
      <c r="D46" s="7" t="str">
        <f>"符黄森"</f>
        <v>符黄森</v>
      </c>
      <c r="E46" s="7" t="str">
        <f>"男"</f>
        <v>男</v>
      </c>
      <c r="F46" s="7" t="str">
        <f>"19950320"</f>
        <v>19950320</v>
      </c>
    </row>
    <row r="47" spans="1:6" ht="30" customHeight="1">
      <c r="A47" s="6">
        <v>45</v>
      </c>
      <c r="B47" s="7" t="str">
        <f>"239420200519224909266"</f>
        <v>239420200519224909266</v>
      </c>
      <c r="C47" s="7" t="s">
        <v>12</v>
      </c>
      <c r="D47" s="7" t="str">
        <f>"张雪"</f>
        <v>张雪</v>
      </c>
      <c r="E47" s="7" t="str">
        <f>"女"</f>
        <v>女</v>
      </c>
      <c r="F47" s="7" t="str">
        <f>"19951016"</f>
        <v>19951016</v>
      </c>
    </row>
    <row r="48" spans="1:6" ht="30" customHeight="1">
      <c r="A48" s="6">
        <v>46</v>
      </c>
      <c r="B48" s="7" t="str">
        <f>"239420200603092518534"</f>
        <v>239420200603092518534</v>
      </c>
      <c r="C48" s="7" t="s">
        <v>12</v>
      </c>
      <c r="D48" s="7" t="str">
        <f>"林丽梅"</f>
        <v>林丽梅</v>
      </c>
      <c r="E48" s="7" t="str">
        <f>"女"</f>
        <v>女</v>
      </c>
      <c r="F48" s="7" t="str">
        <f>"19930807"</f>
        <v>19930807</v>
      </c>
    </row>
    <row r="49" spans="1:6" ht="30" customHeight="1">
      <c r="A49" s="6">
        <v>47</v>
      </c>
      <c r="B49" s="7" t="str">
        <f>"239420200608185950576"</f>
        <v>239420200608185950576</v>
      </c>
      <c r="C49" s="7" t="s">
        <v>12</v>
      </c>
      <c r="D49" s="7" t="str">
        <f>"林婷"</f>
        <v>林婷</v>
      </c>
      <c r="E49" s="7" t="str">
        <f>"女"</f>
        <v>女</v>
      </c>
      <c r="F49" s="7" t="str">
        <f>"19890412"</f>
        <v>19890412</v>
      </c>
    </row>
    <row r="50" spans="1:6" ht="30" customHeight="1">
      <c r="A50" s="6">
        <v>48</v>
      </c>
      <c r="B50" s="7" t="str">
        <f>"239420200610231249596"</f>
        <v>239420200610231249596</v>
      </c>
      <c r="C50" s="7" t="s">
        <v>12</v>
      </c>
      <c r="D50" s="7" t="str">
        <f>"程志崇"</f>
        <v>程志崇</v>
      </c>
      <c r="E50" s="7" t="str">
        <f>"男"</f>
        <v>男</v>
      </c>
      <c r="F50" s="7" t="str">
        <f>"19920629"</f>
        <v>19920629</v>
      </c>
    </row>
    <row r="51" spans="1:6" ht="30" customHeight="1">
      <c r="A51" s="6">
        <v>49</v>
      </c>
      <c r="B51" s="7" t="str">
        <f>"239420200615082805674"</f>
        <v>239420200615082805674</v>
      </c>
      <c r="C51" s="7" t="s">
        <v>12</v>
      </c>
      <c r="D51" s="7" t="str">
        <f>"王秀星"</f>
        <v>王秀星</v>
      </c>
      <c r="E51" s="7" t="str">
        <f>"女"</f>
        <v>女</v>
      </c>
      <c r="F51" s="7" t="str">
        <f>"19950927"</f>
        <v>19950927</v>
      </c>
    </row>
    <row r="52" spans="1:6" ht="30" customHeight="1">
      <c r="A52" s="6">
        <v>50</v>
      </c>
      <c r="B52" s="7" t="str">
        <f>"23942020051121380542"</f>
        <v>23942020051121380542</v>
      </c>
      <c r="C52" s="7" t="s">
        <v>13</v>
      </c>
      <c r="D52" s="7" t="str">
        <f>"董玲丽"</f>
        <v>董玲丽</v>
      </c>
      <c r="E52" s="7" t="str">
        <f>"女"</f>
        <v>女</v>
      </c>
      <c r="F52" s="7" t="str">
        <f>"19930722"</f>
        <v>19930722</v>
      </c>
    </row>
    <row r="53" spans="1:6" ht="30" customHeight="1">
      <c r="A53" s="6">
        <v>51</v>
      </c>
      <c r="B53" s="7" t="str">
        <f>"23942020051208244252"</f>
        <v>23942020051208244252</v>
      </c>
      <c r="C53" s="7" t="s">
        <v>13</v>
      </c>
      <c r="D53" s="7" t="str">
        <f>"王安培"</f>
        <v>王安培</v>
      </c>
      <c r="E53" s="7" t="str">
        <f>"男"</f>
        <v>男</v>
      </c>
      <c r="F53" s="7" t="str">
        <f>"19831002"</f>
        <v>19831002</v>
      </c>
    </row>
    <row r="54" spans="1:6" ht="30" customHeight="1">
      <c r="A54" s="6">
        <v>52</v>
      </c>
      <c r="B54" s="7" t="str">
        <f>"23942020051209181857"</f>
        <v>23942020051209181857</v>
      </c>
      <c r="C54" s="7" t="s">
        <v>13</v>
      </c>
      <c r="D54" s="7" t="str">
        <f>"梁海笑"</f>
        <v>梁海笑</v>
      </c>
      <c r="E54" s="7" t="str">
        <f aca="true" t="shared" si="1" ref="E54:E60">"女"</f>
        <v>女</v>
      </c>
      <c r="F54" s="7" t="str">
        <f>"19901208"</f>
        <v>19901208</v>
      </c>
    </row>
    <row r="55" spans="1:6" ht="30" customHeight="1">
      <c r="A55" s="6">
        <v>53</v>
      </c>
      <c r="B55" s="7" t="str">
        <f>"23942020051210033661"</f>
        <v>23942020051210033661</v>
      </c>
      <c r="C55" s="7" t="s">
        <v>13</v>
      </c>
      <c r="D55" s="7" t="str">
        <f>"庄子伦"</f>
        <v>庄子伦</v>
      </c>
      <c r="E55" s="7" t="str">
        <f t="shared" si="1"/>
        <v>女</v>
      </c>
      <c r="F55" s="7" t="str">
        <f>"19940822"</f>
        <v>19940822</v>
      </c>
    </row>
    <row r="56" spans="1:6" ht="30" customHeight="1">
      <c r="A56" s="6">
        <v>54</v>
      </c>
      <c r="B56" s="7" t="str">
        <f>"23942020051211042769"</f>
        <v>23942020051211042769</v>
      </c>
      <c r="C56" s="7" t="s">
        <v>13</v>
      </c>
      <c r="D56" s="7" t="str">
        <f>"颜佰欣"</f>
        <v>颜佰欣</v>
      </c>
      <c r="E56" s="7" t="str">
        <f t="shared" si="1"/>
        <v>女</v>
      </c>
      <c r="F56" s="7" t="str">
        <f>"19930921"</f>
        <v>19930921</v>
      </c>
    </row>
    <row r="57" spans="1:6" ht="30" customHeight="1">
      <c r="A57" s="6">
        <v>55</v>
      </c>
      <c r="B57" s="7" t="str">
        <f>"239420200513090838120"</f>
        <v>239420200513090838120</v>
      </c>
      <c r="C57" s="7" t="s">
        <v>13</v>
      </c>
      <c r="D57" s="7" t="str">
        <f>"石玉娇"</f>
        <v>石玉娇</v>
      </c>
      <c r="E57" s="7" t="str">
        <f t="shared" si="1"/>
        <v>女</v>
      </c>
      <c r="F57" s="7" t="str">
        <f>"19881124"</f>
        <v>19881124</v>
      </c>
    </row>
    <row r="58" spans="1:6" ht="30" customHeight="1">
      <c r="A58" s="6">
        <v>56</v>
      </c>
      <c r="B58" s="7" t="str">
        <f>"239420200513165507138"</f>
        <v>239420200513165507138</v>
      </c>
      <c r="C58" s="7" t="s">
        <v>13</v>
      </c>
      <c r="D58" s="7" t="str">
        <f>"陈星"</f>
        <v>陈星</v>
      </c>
      <c r="E58" s="7" t="str">
        <f t="shared" si="1"/>
        <v>女</v>
      </c>
      <c r="F58" s="7" t="str">
        <f>"19910910"</f>
        <v>19910910</v>
      </c>
    </row>
    <row r="59" spans="1:6" ht="30" customHeight="1">
      <c r="A59" s="6">
        <v>57</v>
      </c>
      <c r="B59" s="7" t="str">
        <f>"239420200513212236150"</f>
        <v>239420200513212236150</v>
      </c>
      <c r="C59" s="7" t="s">
        <v>13</v>
      </c>
      <c r="D59" s="7" t="str">
        <f>"王玲"</f>
        <v>王玲</v>
      </c>
      <c r="E59" s="7" t="str">
        <f t="shared" si="1"/>
        <v>女</v>
      </c>
      <c r="F59" s="7" t="str">
        <f>"19860715"</f>
        <v>19860715</v>
      </c>
    </row>
    <row r="60" spans="1:6" ht="30" customHeight="1">
      <c r="A60" s="6">
        <v>58</v>
      </c>
      <c r="B60" s="7" t="str">
        <f>"239420200513230717162"</f>
        <v>239420200513230717162</v>
      </c>
      <c r="C60" s="7" t="s">
        <v>13</v>
      </c>
      <c r="D60" s="7" t="str">
        <f>"韦衍磊"</f>
        <v>韦衍磊</v>
      </c>
      <c r="E60" s="7" t="str">
        <f t="shared" si="1"/>
        <v>女</v>
      </c>
      <c r="F60" s="7" t="str">
        <f>"19950925"</f>
        <v>19950925</v>
      </c>
    </row>
    <row r="61" spans="1:6" ht="30" customHeight="1">
      <c r="A61" s="6">
        <v>59</v>
      </c>
      <c r="B61" s="7" t="str">
        <f>"239420200513231506164"</f>
        <v>239420200513231506164</v>
      </c>
      <c r="C61" s="7" t="s">
        <v>13</v>
      </c>
      <c r="D61" s="7" t="str">
        <f>"刘复鹏"</f>
        <v>刘复鹏</v>
      </c>
      <c r="E61" s="7" t="str">
        <f>"男"</f>
        <v>男</v>
      </c>
      <c r="F61" s="7" t="str">
        <f>"19940907"</f>
        <v>19940907</v>
      </c>
    </row>
    <row r="62" spans="1:6" ht="30" customHeight="1">
      <c r="A62" s="6">
        <v>60</v>
      </c>
      <c r="B62" s="7" t="str">
        <f>"239420200514113537178"</f>
        <v>239420200514113537178</v>
      </c>
      <c r="C62" s="7" t="s">
        <v>13</v>
      </c>
      <c r="D62" s="7" t="str">
        <f>"蔡汝春"</f>
        <v>蔡汝春</v>
      </c>
      <c r="E62" s="7" t="str">
        <f aca="true" t="shared" si="2" ref="E62:E67">"女"</f>
        <v>女</v>
      </c>
      <c r="F62" s="7" t="str">
        <f>"19941223"</f>
        <v>19941223</v>
      </c>
    </row>
    <row r="63" spans="1:6" ht="30" customHeight="1">
      <c r="A63" s="6">
        <v>61</v>
      </c>
      <c r="B63" s="7" t="str">
        <f>"239420200514122314179"</f>
        <v>239420200514122314179</v>
      </c>
      <c r="C63" s="7" t="s">
        <v>13</v>
      </c>
      <c r="D63" s="7" t="str">
        <f>"云微"</f>
        <v>云微</v>
      </c>
      <c r="E63" s="7" t="str">
        <f t="shared" si="2"/>
        <v>女</v>
      </c>
      <c r="F63" s="7" t="str">
        <f>"19940120"</f>
        <v>19940120</v>
      </c>
    </row>
    <row r="64" spans="1:6" ht="30" customHeight="1">
      <c r="A64" s="6">
        <v>62</v>
      </c>
      <c r="B64" s="7" t="str">
        <f>"239420200516132222216"</f>
        <v>239420200516132222216</v>
      </c>
      <c r="C64" s="7" t="s">
        <v>13</v>
      </c>
      <c r="D64" s="7" t="str">
        <f>"朱静桃"</f>
        <v>朱静桃</v>
      </c>
      <c r="E64" s="7" t="str">
        <f t="shared" si="2"/>
        <v>女</v>
      </c>
      <c r="F64" s="7" t="str">
        <f>"19950522"</f>
        <v>19950522</v>
      </c>
    </row>
    <row r="65" spans="1:6" ht="30" customHeight="1">
      <c r="A65" s="6">
        <v>63</v>
      </c>
      <c r="B65" s="7" t="str">
        <f>"239420200516210236222"</f>
        <v>239420200516210236222</v>
      </c>
      <c r="C65" s="7" t="s">
        <v>13</v>
      </c>
      <c r="D65" s="7" t="str">
        <f>"陈嘉裕"</f>
        <v>陈嘉裕</v>
      </c>
      <c r="E65" s="7" t="str">
        <f t="shared" si="2"/>
        <v>女</v>
      </c>
      <c r="F65" s="7" t="str">
        <f>"19940602"</f>
        <v>19940602</v>
      </c>
    </row>
    <row r="66" spans="1:6" ht="30" customHeight="1">
      <c r="A66" s="6">
        <v>64</v>
      </c>
      <c r="B66" s="7" t="str">
        <f>"239420200518155856251"</f>
        <v>239420200518155856251</v>
      </c>
      <c r="C66" s="7" t="s">
        <v>13</v>
      </c>
      <c r="D66" s="7" t="str">
        <f>"朱云霞"</f>
        <v>朱云霞</v>
      </c>
      <c r="E66" s="7" t="str">
        <f t="shared" si="2"/>
        <v>女</v>
      </c>
      <c r="F66" s="7" t="str">
        <f>"19850325"</f>
        <v>19850325</v>
      </c>
    </row>
    <row r="67" spans="1:6" ht="30" customHeight="1">
      <c r="A67" s="6">
        <v>65</v>
      </c>
      <c r="B67" s="7" t="str">
        <f>"239420200518195029253"</f>
        <v>239420200518195029253</v>
      </c>
      <c r="C67" s="7" t="s">
        <v>13</v>
      </c>
      <c r="D67" s="7" t="str">
        <f>"祝芳芳"</f>
        <v>祝芳芳</v>
      </c>
      <c r="E67" s="7" t="str">
        <f t="shared" si="2"/>
        <v>女</v>
      </c>
      <c r="F67" s="7" t="str">
        <f>"19861109"</f>
        <v>19861109</v>
      </c>
    </row>
    <row r="68" spans="1:6" ht="30" customHeight="1">
      <c r="A68" s="6">
        <v>66</v>
      </c>
      <c r="B68" s="7" t="str">
        <f>"239420200518214734256"</f>
        <v>239420200518214734256</v>
      </c>
      <c r="C68" s="7" t="s">
        <v>13</v>
      </c>
      <c r="D68" s="7" t="str">
        <f>"潘鹏"</f>
        <v>潘鹏</v>
      </c>
      <c r="E68" s="7" t="str">
        <f>"男"</f>
        <v>男</v>
      </c>
      <c r="F68" s="7" t="str">
        <f>"19910310"</f>
        <v>19910310</v>
      </c>
    </row>
    <row r="69" spans="1:6" ht="30" customHeight="1">
      <c r="A69" s="6">
        <v>67</v>
      </c>
      <c r="B69" s="7" t="str">
        <f>"239420200519094307259"</f>
        <v>239420200519094307259</v>
      </c>
      <c r="C69" s="7" t="s">
        <v>13</v>
      </c>
      <c r="D69" s="7" t="str">
        <f>"邢增波"</f>
        <v>邢增波</v>
      </c>
      <c r="E69" s="7" t="str">
        <f>"男"</f>
        <v>男</v>
      </c>
      <c r="F69" s="7" t="str">
        <f>"19880523"</f>
        <v>19880523</v>
      </c>
    </row>
    <row r="70" spans="1:6" ht="30" customHeight="1">
      <c r="A70" s="6">
        <v>68</v>
      </c>
      <c r="B70" s="7" t="str">
        <f>"239420200520205108277"</f>
        <v>239420200520205108277</v>
      </c>
      <c r="C70" s="7" t="s">
        <v>13</v>
      </c>
      <c r="D70" s="7" t="str">
        <f>"邢丽梅"</f>
        <v>邢丽梅</v>
      </c>
      <c r="E70" s="7" t="str">
        <f aca="true" t="shared" si="3" ref="E70:E97">"女"</f>
        <v>女</v>
      </c>
      <c r="F70" s="7" t="str">
        <f>"19900205"</f>
        <v>19900205</v>
      </c>
    </row>
    <row r="71" spans="1:6" ht="30" customHeight="1">
      <c r="A71" s="6">
        <v>69</v>
      </c>
      <c r="B71" s="7" t="str">
        <f>"239420200521235003308"</f>
        <v>239420200521235003308</v>
      </c>
      <c r="C71" s="7" t="s">
        <v>13</v>
      </c>
      <c r="D71" s="7" t="str">
        <f>"唐芳娟"</f>
        <v>唐芳娟</v>
      </c>
      <c r="E71" s="7" t="str">
        <f t="shared" si="3"/>
        <v>女</v>
      </c>
      <c r="F71" s="7" t="str">
        <f>"19940213"</f>
        <v>19940213</v>
      </c>
    </row>
    <row r="72" spans="1:6" ht="30" customHeight="1">
      <c r="A72" s="6">
        <v>70</v>
      </c>
      <c r="B72" s="7" t="str">
        <f>"239420200522130105323"</f>
        <v>239420200522130105323</v>
      </c>
      <c r="C72" s="7" t="s">
        <v>13</v>
      </c>
      <c r="D72" s="7" t="str">
        <f>"赵旺"</f>
        <v>赵旺</v>
      </c>
      <c r="E72" s="7" t="str">
        <f t="shared" si="3"/>
        <v>女</v>
      </c>
      <c r="F72" s="7" t="str">
        <f>"19870518"</f>
        <v>19870518</v>
      </c>
    </row>
    <row r="73" spans="1:6" ht="30" customHeight="1">
      <c r="A73" s="6">
        <v>71</v>
      </c>
      <c r="B73" s="7" t="str">
        <f>"239420200522134708324"</f>
        <v>239420200522134708324</v>
      </c>
      <c r="C73" s="7" t="s">
        <v>13</v>
      </c>
      <c r="D73" s="7" t="str">
        <f>"吴美戊"</f>
        <v>吴美戊</v>
      </c>
      <c r="E73" s="7" t="str">
        <f t="shared" si="3"/>
        <v>女</v>
      </c>
      <c r="F73" s="7" t="str">
        <f>"19940405"</f>
        <v>19940405</v>
      </c>
    </row>
    <row r="74" spans="1:6" ht="30" customHeight="1">
      <c r="A74" s="6">
        <v>72</v>
      </c>
      <c r="B74" s="7" t="str">
        <f>"239420200522154000328"</f>
        <v>239420200522154000328</v>
      </c>
      <c r="C74" s="7" t="s">
        <v>13</v>
      </c>
      <c r="D74" s="7" t="str">
        <f>"李翠舞"</f>
        <v>李翠舞</v>
      </c>
      <c r="E74" s="7" t="str">
        <f t="shared" si="3"/>
        <v>女</v>
      </c>
      <c r="F74" s="7" t="str">
        <f>"19950508"</f>
        <v>19950508</v>
      </c>
    </row>
    <row r="75" spans="1:6" ht="30" customHeight="1">
      <c r="A75" s="6">
        <v>73</v>
      </c>
      <c r="B75" s="7" t="str">
        <f>"239420200522185003339"</f>
        <v>239420200522185003339</v>
      </c>
      <c r="C75" s="7" t="s">
        <v>13</v>
      </c>
      <c r="D75" s="7" t="str">
        <f>"邢曾雅"</f>
        <v>邢曾雅</v>
      </c>
      <c r="E75" s="7" t="str">
        <f t="shared" si="3"/>
        <v>女</v>
      </c>
      <c r="F75" s="7" t="str">
        <f>"19960913"</f>
        <v>19960913</v>
      </c>
    </row>
    <row r="76" spans="1:6" ht="30" customHeight="1">
      <c r="A76" s="6">
        <v>74</v>
      </c>
      <c r="B76" s="7" t="str">
        <f>"239420200523160935382"</f>
        <v>239420200523160935382</v>
      </c>
      <c r="C76" s="7" t="s">
        <v>13</v>
      </c>
      <c r="D76" s="7" t="str">
        <f>"陈月丹"</f>
        <v>陈月丹</v>
      </c>
      <c r="E76" s="7" t="str">
        <f t="shared" si="3"/>
        <v>女</v>
      </c>
      <c r="F76" s="7" t="str">
        <f>"19940106"</f>
        <v>19940106</v>
      </c>
    </row>
    <row r="77" spans="1:6" ht="30" customHeight="1">
      <c r="A77" s="6">
        <v>75</v>
      </c>
      <c r="B77" s="7" t="str">
        <f>"239420200524111140392"</f>
        <v>239420200524111140392</v>
      </c>
      <c r="C77" s="7" t="s">
        <v>13</v>
      </c>
      <c r="D77" s="7" t="str">
        <f>"黎晓风"</f>
        <v>黎晓风</v>
      </c>
      <c r="E77" s="7" t="str">
        <f t="shared" si="3"/>
        <v>女</v>
      </c>
      <c r="F77" s="7" t="str">
        <f>"19941009"</f>
        <v>19941009</v>
      </c>
    </row>
    <row r="78" spans="1:6" ht="30" customHeight="1">
      <c r="A78" s="6">
        <v>76</v>
      </c>
      <c r="B78" s="7" t="str">
        <f>"239420200525212937424"</f>
        <v>239420200525212937424</v>
      </c>
      <c r="C78" s="7" t="s">
        <v>13</v>
      </c>
      <c r="D78" s="7" t="str">
        <f>"曾少娇"</f>
        <v>曾少娇</v>
      </c>
      <c r="E78" s="7" t="str">
        <f t="shared" si="3"/>
        <v>女</v>
      </c>
      <c r="F78" s="7" t="str">
        <f>"19890814"</f>
        <v>19890814</v>
      </c>
    </row>
    <row r="79" spans="1:6" ht="30" customHeight="1">
      <c r="A79" s="6">
        <v>77</v>
      </c>
      <c r="B79" s="7" t="str">
        <f>"239420200525222820428"</f>
        <v>239420200525222820428</v>
      </c>
      <c r="C79" s="7" t="s">
        <v>13</v>
      </c>
      <c r="D79" s="7" t="str">
        <f>"罗盛少"</f>
        <v>罗盛少</v>
      </c>
      <c r="E79" s="7" t="str">
        <f t="shared" si="3"/>
        <v>女</v>
      </c>
      <c r="F79" s="7" t="str">
        <f>"19890228"</f>
        <v>19890228</v>
      </c>
    </row>
    <row r="80" spans="1:6" ht="30" customHeight="1">
      <c r="A80" s="6">
        <v>78</v>
      </c>
      <c r="B80" s="7" t="str">
        <f>"239420200527093452450"</f>
        <v>239420200527093452450</v>
      </c>
      <c r="C80" s="7" t="s">
        <v>13</v>
      </c>
      <c r="D80" s="7" t="str">
        <f>"林书玲"</f>
        <v>林书玲</v>
      </c>
      <c r="E80" s="7" t="str">
        <f t="shared" si="3"/>
        <v>女</v>
      </c>
      <c r="F80" s="7" t="str">
        <f>"19931013"</f>
        <v>19931013</v>
      </c>
    </row>
    <row r="81" spans="1:6" ht="30" customHeight="1">
      <c r="A81" s="6">
        <v>79</v>
      </c>
      <c r="B81" s="7" t="str">
        <f>"239420200530120834487"</f>
        <v>239420200530120834487</v>
      </c>
      <c r="C81" s="7" t="s">
        <v>13</v>
      </c>
      <c r="D81" s="7" t="str">
        <f>"何光园"</f>
        <v>何光园</v>
      </c>
      <c r="E81" s="7" t="str">
        <f t="shared" si="3"/>
        <v>女</v>
      </c>
      <c r="F81" s="7" t="str">
        <f>"19910310"</f>
        <v>19910310</v>
      </c>
    </row>
    <row r="82" spans="1:6" ht="30" customHeight="1">
      <c r="A82" s="6">
        <v>80</v>
      </c>
      <c r="B82" s="7" t="str">
        <f>"239420200530194006491"</f>
        <v>239420200530194006491</v>
      </c>
      <c r="C82" s="7" t="s">
        <v>13</v>
      </c>
      <c r="D82" s="7" t="str">
        <f>"陈娟"</f>
        <v>陈娟</v>
      </c>
      <c r="E82" s="7" t="str">
        <f t="shared" si="3"/>
        <v>女</v>
      </c>
      <c r="F82" s="7" t="str">
        <f>"19941109"</f>
        <v>19941109</v>
      </c>
    </row>
    <row r="83" spans="1:6" ht="30" customHeight="1">
      <c r="A83" s="6">
        <v>81</v>
      </c>
      <c r="B83" s="7" t="str">
        <f>"239420200531185917507"</f>
        <v>239420200531185917507</v>
      </c>
      <c r="C83" s="7" t="s">
        <v>13</v>
      </c>
      <c r="D83" s="7" t="str">
        <f>"林小萍"</f>
        <v>林小萍</v>
      </c>
      <c r="E83" s="7" t="str">
        <f t="shared" si="3"/>
        <v>女</v>
      </c>
      <c r="F83" s="7" t="str">
        <f>"19910804"</f>
        <v>19910804</v>
      </c>
    </row>
    <row r="84" spans="1:6" ht="30" customHeight="1">
      <c r="A84" s="6">
        <v>82</v>
      </c>
      <c r="B84" s="7" t="str">
        <f>"239420200602143315525"</f>
        <v>239420200602143315525</v>
      </c>
      <c r="C84" s="7" t="s">
        <v>13</v>
      </c>
      <c r="D84" s="7" t="str">
        <f>"陈虹"</f>
        <v>陈虹</v>
      </c>
      <c r="E84" s="7" t="str">
        <f t="shared" si="3"/>
        <v>女</v>
      </c>
      <c r="F84" s="7" t="str">
        <f>"19870409"</f>
        <v>19870409</v>
      </c>
    </row>
    <row r="85" spans="1:6" ht="30" customHeight="1">
      <c r="A85" s="6">
        <v>83</v>
      </c>
      <c r="B85" s="7" t="str">
        <f>"239420200603124813535"</f>
        <v>239420200603124813535</v>
      </c>
      <c r="C85" s="7" t="s">
        <v>13</v>
      </c>
      <c r="D85" s="7" t="str">
        <f>"周燕灵"</f>
        <v>周燕灵</v>
      </c>
      <c r="E85" s="7" t="str">
        <f t="shared" si="3"/>
        <v>女</v>
      </c>
      <c r="F85" s="7" t="str">
        <f>"19890929"</f>
        <v>19890929</v>
      </c>
    </row>
    <row r="86" spans="1:6" ht="30" customHeight="1">
      <c r="A86" s="6">
        <v>84</v>
      </c>
      <c r="B86" s="7" t="str">
        <f>"239420200605084104547"</f>
        <v>239420200605084104547</v>
      </c>
      <c r="C86" s="7" t="s">
        <v>13</v>
      </c>
      <c r="D86" s="7" t="str">
        <f>"邢东梅"</f>
        <v>邢东梅</v>
      </c>
      <c r="E86" s="7" t="str">
        <f t="shared" si="3"/>
        <v>女</v>
      </c>
      <c r="F86" s="7" t="str">
        <f>"19950916"</f>
        <v>19950916</v>
      </c>
    </row>
    <row r="87" spans="1:6" ht="30" customHeight="1">
      <c r="A87" s="6">
        <v>85</v>
      </c>
      <c r="B87" s="7" t="str">
        <f>"239420200605183926552"</f>
        <v>239420200605183926552</v>
      </c>
      <c r="C87" s="7" t="s">
        <v>13</v>
      </c>
      <c r="D87" s="7" t="str">
        <f>"符枫雪"</f>
        <v>符枫雪</v>
      </c>
      <c r="E87" s="7" t="str">
        <f t="shared" si="3"/>
        <v>女</v>
      </c>
      <c r="F87" s="7" t="str">
        <f>"19940711"</f>
        <v>19940711</v>
      </c>
    </row>
    <row r="88" spans="1:6" ht="30" customHeight="1">
      <c r="A88" s="6">
        <v>86</v>
      </c>
      <c r="B88" s="7" t="str">
        <f>"239420200609091716582"</f>
        <v>239420200609091716582</v>
      </c>
      <c r="C88" s="7" t="s">
        <v>13</v>
      </c>
      <c r="D88" s="7" t="str">
        <f>"文惠琼"</f>
        <v>文惠琼</v>
      </c>
      <c r="E88" s="7" t="str">
        <f t="shared" si="3"/>
        <v>女</v>
      </c>
      <c r="F88" s="7" t="str">
        <f>"19920418"</f>
        <v>19920418</v>
      </c>
    </row>
    <row r="89" spans="1:6" ht="30" customHeight="1">
      <c r="A89" s="6">
        <v>87</v>
      </c>
      <c r="B89" s="7" t="str">
        <f>"239420200611105729598"</f>
        <v>239420200611105729598</v>
      </c>
      <c r="C89" s="7" t="s">
        <v>13</v>
      </c>
      <c r="D89" s="7" t="str">
        <f>"王金韵"</f>
        <v>王金韵</v>
      </c>
      <c r="E89" s="7" t="str">
        <f t="shared" si="3"/>
        <v>女</v>
      </c>
      <c r="F89" s="7" t="str">
        <f>"19950930"</f>
        <v>19950930</v>
      </c>
    </row>
    <row r="90" spans="1:6" ht="30" customHeight="1">
      <c r="A90" s="6">
        <v>88</v>
      </c>
      <c r="B90" s="7" t="str">
        <f>"239420200612124625601"</f>
        <v>239420200612124625601</v>
      </c>
      <c r="C90" s="7" t="s">
        <v>13</v>
      </c>
      <c r="D90" s="7" t="str">
        <f>"蔡丹娇"</f>
        <v>蔡丹娇</v>
      </c>
      <c r="E90" s="7" t="str">
        <f t="shared" si="3"/>
        <v>女</v>
      </c>
      <c r="F90" s="7" t="str">
        <f>"19901225"</f>
        <v>19901225</v>
      </c>
    </row>
    <row r="91" spans="1:6" ht="30" customHeight="1">
      <c r="A91" s="6">
        <v>89</v>
      </c>
      <c r="B91" s="7" t="str">
        <f>"239420200614204412646"</f>
        <v>239420200614204412646</v>
      </c>
      <c r="C91" s="7" t="s">
        <v>13</v>
      </c>
      <c r="D91" s="7" t="str">
        <f>"符集颜"</f>
        <v>符集颜</v>
      </c>
      <c r="E91" s="7" t="str">
        <f t="shared" si="3"/>
        <v>女</v>
      </c>
      <c r="F91" s="7" t="str">
        <f>"19921115"</f>
        <v>19921115</v>
      </c>
    </row>
    <row r="92" spans="1:6" ht="30" customHeight="1">
      <c r="A92" s="6">
        <v>90</v>
      </c>
      <c r="B92" s="7" t="str">
        <f>"239420200614222747661"</f>
        <v>239420200614222747661</v>
      </c>
      <c r="C92" s="7" t="s">
        <v>13</v>
      </c>
      <c r="D92" s="7" t="str">
        <f>"符梦晶"</f>
        <v>符梦晶</v>
      </c>
      <c r="E92" s="7" t="str">
        <f t="shared" si="3"/>
        <v>女</v>
      </c>
      <c r="F92" s="7" t="str">
        <f>"19961221"</f>
        <v>19961221</v>
      </c>
    </row>
    <row r="93" spans="1:6" ht="30" customHeight="1">
      <c r="A93" s="6">
        <v>91</v>
      </c>
      <c r="B93" s="7" t="str">
        <f>"239420200615130623699"</f>
        <v>239420200615130623699</v>
      </c>
      <c r="C93" s="7" t="s">
        <v>13</v>
      </c>
      <c r="D93" s="7" t="str">
        <f>"王青云"</f>
        <v>王青云</v>
      </c>
      <c r="E93" s="7" t="str">
        <f t="shared" si="3"/>
        <v>女</v>
      </c>
      <c r="F93" s="7" t="str">
        <f>"19881008"</f>
        <v>19881008</v>
      </c>
    </row>
    <row r="94" spans="1:6" ht="30" customHeight="1">
      <c r="A94" s="6">
        <v>92</v>
      </c>
      <c r="B94" s="7" t="str">
        <f>"239420200615162611724"</f>
        <v>239420200615162611724</v>
      </c>
      <c r="C94" s="7" t="s">
        <v>14</v>
      </c>
      <c r="D94" s="7" t="str">
        <f>"柯琳"</f>
        <v>柯琳</v>
      </c>
      <c r="E94" s="7" t="str">
        <f t="shared" si="3"/>
        <v>女</v>
      </c>
      <c r="F94" s="7" t="str">
        <f>"19860224"</f>
        <v>19860224</v>
      </c>
    </row>
    <row r="95" spans="1:6" ht="30" customHeight="1">
      <c r="A95" s="6">
        <v>93</v>
      </c>
      <c r="B95" s="7" t="str">
        <f>"239420200512191005105"</f>
        <v>239420200512191005105</v>
      </c>
      <c r="C95" s="7" t="s">
        <v>15</v>
      </c>
      <c r="D95" s="7" t="str">
        <f>"薛木丹"</f>
        <v>薛木丹</v>
      </c>
      <c r="E95" s="7" t="str">
        <f t="shared" si="3"/>
        <v>女</v>
      </c>
      <c r="F95" s="7" t="str">
        <f>"19941105"</f>
        <v>19941105</v>
      </c>
    </row>
    <row r="96" spans="1:6" ht="30" customHeight="1">
      <c r="A96" s="6">
        <v>94</v>
      </c>
      <c r="B96" s="7" t="str">
        <f>"23942020051121002537"</f>
        <v>23942020051121002537</v>
      </c>
      <c r="C96" s="7" t="s">
        <v>16</v>
      </c>
      <c r="D96" s="7" t="str">
        <f>"胡卿华"</f>
        <v>胡卿华</v>
      </c>
      <c r="E96" s="7" t="str">
        <f t="shared" si="3"/>
        <v>女</v>
      </c>
      <c r="F96" s="7" t="str">
        <f>"19950108"</f>
        <v>19950108</v>
      </c>
    </row>
    <row r="97" spans="1:6" ht="30" customHeight="1">
      <c r="A97" s="6">
        <v>95</v>
      </c>
      <c r="B97" s="7" t="str">
        <f>"23942020051216142192"</f>
        <v>23942020051216142192</v>
      </c>
      <c r="C97" s="7" t="s">
        <v>16</v>
      </c>
      <c r="D97" s="7" t="str">
        <f>"吉佳佳"</f>
        <v>吉佳佳</v>
      </c>
      <c r="E97" s="7" t="str">
        <f t="shared" si="3"/>
        <v>女</v>
      </c>
      <c r="F97" s="7" t="str">
        <f>"19970316"</f>
        <v>19970316</v>
      </c>
    </row>
    <row r="98" spans="1:6" ht="30" customHeight="1">
      <c r="A98" s="6">
        <v>96</v>
      </c>
      <c r="B98" s="7" t="str">
        <f>"239420200512190658104"</f>
        <v>239420200512190658104</v>
      </c>
      <c r="C98" s="7" t="s">
        <v>16</v>
      </c>
      <c r="D98" s="7" t="str">
        <f>"刘奇"</f>
        <v>刘奇</v>
      </c>
      <c r="E98" s="7" t="str">
        <f>"男"</f>
        <v>男</v>
      </c>
      <c r="F98" s="7" t="str">
        <f>"19901114"</f>
        <v>19901114</v>
      </c>
    </row>
    <row r="99" spans="1:6" ht="30" customHeight="1">
      <c r="A99" s="6">
        <v>97</v>
      </c>
      <c r="B99" s="7" t="str">
        <f>"239420200513101030122"</f>
        <v>239420200513101030122</v>
      </c>
      <c r="C99" s="7" t="s">
        <v>16</v>
      </c>
      <c r="D99" s="7" t="str">
        <f>"林华暖"</f>
        <v>林华暖</v>
      </c>
      <c r="E99" s="7" t="str">
        <f>"女"</f>
        <v>女</v>
      </c>
      <c r="F99" s="7" t="str">
        <f>"19970811"</f>
        <v>19970811</v>
      </c>
    </row>
    <row r="100" spans="1:6" ht="30" customHeight="1">
      <c r="A100" s="6">
        <v>98</v>
      </c>
      <c r="B100" s="7" t="str">
        <f>"239420200513213008153"</f>
        <v>239420200513213008153</v>
      </c>
      <c r="C100" s="7" t="s">
        <v>16</v>
      </c>
      <c r="D100" s="7" t="str">
        <f>"何镜"</f>
        <v>何镜</v>
      </c>
      <c r="E100" s="7" t="str">
        <f>"女"</f>
        <v>女</v>
      </c>
      <c r="F100" s="7" t="str">
        <f>"19910125"</f>
        <v>19910125</v>
      </c>
    </row>
    <row r="101" spans="1:6" ht="30" customHeight="1">
      <c r="A101" s="6">
        <v>99</v>
      </c>
      <c r="B101" s="7" t="str">
        <f>"239420200513214918156"</f>
        <v>239420200513214918156</v>
      </c>
      <c r="C101" s="7" t="s">
        <v>16</v>
      </c>
      <c r="D101" s="7" t="str">
        <f>"李昌轩"</f>
        <v>李昌轩</v>
      </c>
      <c r="E101" s="7" t="str">
        <f>"男"</f>
        <v>男</v>
      </c>
      <c r="F101" s="7" t="str">
        <f>"19970628"</f>
        <v>19970628</v>
      </c>
    </row>
    <row r="102" spans="1:6" ht="30" customHeight="1">
      <c r="A102" s="6">
        <v>100</v>
      </c>
      <c r="B102" s="7" t="str">
        <f>"239420200514142133182"</f>
        <v>239420200514142133182</v>
      </c>
      <c r="C102" s="7" t="s">
        <v>16</v>
      </c>
      <c r="D102" s="7" t="str">
        <f>"陈晶"</f>
        <v>陈晶</v>
      </c>
      <c r="E102" s="7" t="str">
        <f>"女"</f>
        <v>女</v>
      </c>
      <c r="F102" s="7" t="str">
        <f>"19951115"</f>
        <v>19951115</v>
      </c>
    </row>
    <row r="103" spans="1:6" ht="30" customHeight="1">
      <c r="A103" s="6">
        <v>101</v>
      </c>
      <c r="B103" s="7" t="str">
        <f>"239420200514152556184"</f>
        <v>239420200514152556184</v>
      </c>
      <c r="C103" s="7" t="s">
        <v>16</v>
      </c>
      <c r="D103" s="7" t="str">
        <f>"麦明太"</f>
        <v>麦明太</v>
      </c>
      <c r="E103" s="7" t="str">
        <f>"男"</f>
        <v>男</v>
      </c>
      <c r="F103" s="7" t="str">
        <f>"19950718"</f>
        <v>19950718</v>
      </c>
    </row>
    <row r="104" spans="1:6" ht="30" customHeight="1">
      <c r="A104" s="6">
        <v>102</v>
      </c>
      <c r="B104" s="7" t="str">
        <f>"239420200514175202188"</f>
        <v>239420200514175202188</v>
      </c>
      <c r="C104" s="7" t="s">
        <v>16</v>
      </c>
      <c r="D104" s="7" t="str">
        <f>"宁子雷"</f>
        <v>宁子雷</v>
      </c>
      <c r="E104" s="7" t="str">
        <f>"男"</f>
        <v>男</v>
      </c>
      <c r="F104" s="7" t="str">
        <f>"19941025"</f>
        <v>19941025</v>
      </c>
    </row>
    <row r="105" spans="1:6" ht="30" customHeight="1">
      <c r="A105" s="6">
        <v>103</v>
      </c>
      <c r="B105" s="7" t="str">
        <f>"239420200514194919190"</f>
        <v>239420200514194919190</v>
      </c>
      <c r="C105" s="7" t="s">
        <v>16</v>
      </c>
      <c r="D105" s="7" t="str">
        <f>"符尾霞"</f>
        <v>符尾霞</v>
      </c>
      <c r="E105" s="7" t="str">
        <f>"女"</f>
        <v>女</v>
      </c>
      <c r="F105" s="7" t="str">
        <f>"19960806"</f>
        <v>19960806</v>
      </c>
    </row>
    <row r="106" spans="1:6" ht="30" customHeight="1">
      <c r="A106" s="6">
        <v>104</v>
      </c>
      <c r="B106" s="7" t="str">
        <f>"239420200516190522219"</f>
        <v>239420200516190522219</v>
      </c>
      <c r="C106" s="7" t="s">
        <v>16</v>
      </c>
      <c r="D106" s="7" t="str">
        <f>"韦圣均"</f>
        <v>韦圣均</v>
      </c>
      <c r="E106" s="7" t="str">
        <f>"男"</f>
        <v>男</v>
      </c>
      <c r="F106" s="7" t="str">
        <f>"19960315"</f>
        <v>19960315</v>
      </c>
    </row>
    <row r="107" spans="1:6" ht="30" customHeight="1">
      <c r="A107" s="6">
        <v>105</v>
      </c>
      <c r="B107" s="7" t="str">
        <f>"239420200518221027257"</f>
        <v>239420200518221027257</v>
      </c>
      <c r="C107" s="7" t="s">
        <v>16</v>
      </c>
      <c r="D107" s="7" t="str">
        <f>"吴子慧"</f>
        <v>吴子慧</v>
      </c>
      <c r="E107" s="7" t="str">
        <f aca="true" t="shared" si="4" ref="E107:E115">"女"</f>
        <v>女</v>
      </c>
      <c r="F107" s="7" t="str">
        <f>"19960502"</f>
        <v>19960502</v>
      </c>
    </row>
    <row r="108" spans="1:6" ht="30" customHeight="1">
      <c r="A108" s="6">
        <v>106</v>
      </c>
      <c r="B108" s="7" t="str">
        <f>"239420200519125809261"</f>
        <v>239420200519125809261</v>
      </c>
      <c r="C108" s="7" t="s">
        <v>16</v>
      </c>
      <c r="D108" s="7" t="str">
        <f>"关水联"</f>
        <v>关水联</v>
      </c>
      <c r="E108" s="7" t="str">
        <f t="shared" si="4"/>
        <v>女</v>
      </c>
      <c r="F108" s="7" t="str">
        <f>"19930623"</f>
        <v>19930623</v>
      </c>
    </row>
    <row r="109" spans="1:6" ht="30" customHeight="1">
      <c r="A109" s="6">
        <v>107</v>
      </c>
      <c r="B109" s="7" t="str">
        <f>"239420200520165407274"</f>
        <v>239420200520165407274</v>
      </c>
      <c r="C109" s="7" t="s">
        <v>16</v>
      </c>
      <c r="D109" s="7" t="str">
        <f>"石少咪"</f>
        <v>石少咪</v>
      </c>
      <c r="E109" s="7" t="str">
        <f t="shared" si="4"/>
        <v>女</v>
      </c>
      <c r="F109" s="7" t="str">
        <f>"19960501"</f>
        <v>19960501</v>
      </c>
    </row>
    <row r="110" spans="1:6" ht="30" customHeight="1">
      <c r="A110" s="6">
        <v>108</v>
      </c>
      <c r="B110" s="7" t="str">
        <f>"239420200522114206321"</f>
        <v>239420200522114206321</v>
      </c>
      <c r="C110" s="7" t="s">
        <v>16</v>
      </c>
      <c r="D110" s="7" t="str">
        <f>"高方珠"</f>
        <v>高方珠</v>
      </c>
      <c r="E110" s="7" t="str">
        <f t="shared" si="4"/>
        <v>女</v>
      </c>
      <c r="F110" s="7" t="str">
        <f>"19930121"</f>
        <v>19930121</v>
      </c>
    </row>
    <row r="111" spans="1:6" ht="30" customHeight="1">
      <c r="A111" s="6">
        <v>109</v>
      </c>
      <c r="B111" s="7" t="str">
        <f>"239420200522114432322"</f>
        <v>239420200522114432322</v>
      </c>
      <c r="C111" s="7" t="s">
        <v>16</v>
      </c>
      <c r="D111" s="7" t="str">
        <f>"吴海梅"</f>
        <v>吴海梅</v>
      </c>
      <c r="E111" s="7" t="str">
        <f t="shared" si="4"/>
        <v>女</v>
      </c>
      <c r="F111" s="7" t="str">
        <f>"19930715"</f>
        <v>19930715</v>
      </c>
    </row>
    <row r="112" spans="1:6" ht="30" customHeight="1">
      <c r="A112" s="6">
        <v>110</v>
      </c>
      <c r="B112" s="7" t="str">
        <f>"239420200522173233332"</f>
        <v>239420200522173233332</v>
      </c>
      <c r="C112" s="7" t="s">
        <v>16</v>
      </c>
      <c r="D112" s="7" t="str">
        <f>"符长方"</f>
        <v>符长方</v>
      </c>
      <c r="E112" s="7" t="str">
        <f t="shared" si="4"/>
        <v>女</v>
      </c>
      <c r="F112" s="7" t="str">
        <f>"19940208"</f>
        <v>19940208</v>
      </c>
    </row>
    <row r="113" spans="1:6" ht="30" customHeight="1">
      <c r="A113" s="6">
        <v>111</v>
      </c>
      <c r="B113" s="7" t="str">
        <f>"239420200522214939360"</f>
        <v>239420200522214939360</v>
      </c>
      <c r="C113" s="7" t="s">
        <v>16</v>
      </c>
      <c r="D113" s="7" t="str">
        <f>"陈建巧"</f>
        <v>陈建巧</v>
      </c>
      <c r="E113" s="7" t="str">
        <f t="shared" si="4"/>
        <v>女</v>
      </c>
      <c r="F113" s="7" t="str">
        <f>"19900411"</f>
        <v>19900411</v>
      </c>
    </row>
    <row r="114" spans="1:6" ht="30" customHeight="1">
      <c r="A114" s="6">
        <v>112</v>
      </c>
      <c r="B114" s="7" t="str">
        <f>"239420200523221416385"</f>
        <v>239420200523221416385</v>
      </c>
      <c r="C114" s="7" t="s">
        <v>16</v>
      </c>
      <c r="D114" s="7" t="str">
        <f>"符良锦"</f>
        <v>符良锦</v>
      </c>
      <c r="E114" s="7" t="str">
        <f t="shared" si="4"/>
        <v>女</v>
      </c>
      <c r="F114" s="7" t="str">
        <f>"19950525"</f>
        <v>19950525</v>
      </c>
    </row>
    <row r="115" spans="1:6" ht="30" customHeight="1">
      <c r="A115" s="6">
        <v>113</v>
      </c>
      <c r="B115" s="7" t="str">
        <f>"239420200524230747405"</f>
        <v>239420200524230747405</v>
      </c>
      <c r="C115" s="7" t="s">
        <v>16</v>
      </c>
      <c r="D115" s="7" t="str">
        <f>"张春梅"</f>
        <v>张春梅</v>
      </c>
      <c r="E115" s="7" t="str">
        <f t="shared" si="4"/>
        <v>女</v>
      </c>
      <c r="F115" s="7" t="str">
        <f>"19870722"</f>
        <v>19870722</v>
      </c>
    </row>
    <row r="116" spans="1:6" ht="30" customHeight="1">
      <c r="A116" s="6">
        <v>114</v>
      </c>
      <c r="B116" s="7" t="str">
        <f>"239420200527135955454"</f>
        <v>239420200527135955454</v>
      </c>
      <c r="C116" s="7" t="s">
        <v>16</v>
      </c>
      <c r="D116" s="7" t="str">
        <f>"林益毅"</f>
        <v>林益毅</v>
      </c>
      <c r="E116" s="7" t="str">
        <f>"男"</f>
        <v>男</v>
      </c>
      <c r="F116" s="7" t="str">
        <f>"19901128"</f>
        <v>19901128</v>
      </c>
    </row>
    <row r="117" spans="1:6" ht="30" customHeight="1">
      <c r="A117" s="6">
        <v>115</v>
      </c>
      <c r="B117" s="7" t="str">
        <f>"239420200601100606513"</f>
        <v>239420200601100606513</v>
      </c>
      <c r="C117" s="7" t="s">
        <v>16</v>
      </c>
      <c r="D117" s="7" t="str">
        <f>"曾少丽"</f>
        <v>曾少丽</v>
      </c>
      <c r="E117" s="7" t="str">
        <f>"女"</f>
        <v>女</v>
      </c>
      <c r="F117" s="7" t="str">
        <f>"19950818"</f>
        <v>19950818</v>
      </c>
    </row>
    <row r="118" spans="1:6" ht="30" customHeight="1">
      <c r="A118" s="6">
        <v>116</v>
      </c>
      <c r="B118" s="7" t="str">
        <f>"239420200603151957537"</f>
        <v>239420200603151957537</v>
      </c>
      <c r="C118" s="7" t="s">
        <v>16</v>
      </c>
      <c r="D118" s="7" t="str">
        <f>"吴毓珠"</f>
        <v>吴毓珠</v>
      </c>
      <c r="E118" s="7" t="str">
        <f>"女"</f>
        <v>女</v>
      </c>
      <c r="F118" s="7" t="str">
        <f>"19930823"</f>
        <v>19930823</v>
      </c>
    </row>
    <row r="119" spans="1:6" ht="30" customHeight="1">
      <c r="A119" s="6">
        <v>117</v>
      </c>
      <c r="B119" s="7" t="str">
        <f>"239420200603221431540"</f>
        <v>239420200603221431540</v>
      </c>
      <c r="C119" s="7" t="s">
        <v>16</v>
      </c>
      <c r="D119" s="7" t="str">
        <f>"王壮发"</f>
        <v>王壮发</v>
      </c>
      <c r="E119" s="7" t="str">
        <f>"男"</f>
        <v>男</v>
      </c>
      <c r="F119" s="7" t="str">
        <f>"19900712"</f>
        <v>19900712</v>
      </c>
    </row>
    <row r="120" spans="1:6" ht="30" customHeight="1">
      <c r="A120" s="6">
        <v>118</v>
      </c>
      <c r="B120" s="7" t="str">
        <f>"239420200607120746557"</f>
        <v>239420200607120746557</v>
      </c>
      <c r="C120" s="7" t="s">
        <v>16</v>
      </c>
      <c r="D120" s="7" t="str">
        <f>"胡家添"</f>
        <v>胡家添</v>
      </c>
      <c r="E120" s="7" t="str">
        <f>"女"</f>
        <v>女</v>
      </c>
      <c r="F120" s="7" t="str">
        <f>"19941104"</f>
        <v>19941104</v>
      </c>
    </row>
    <row r="121" spans="1:6" ht="30" customHeight="1">
      <c r="A121" s="6">
        <v>119</v>
      </c>
      <c r="B121" s="7" t="str">
        <f>"239420200607163500559"</f>
        <v>239420200607163500559</v>
      </c>
      <c r="C121" s="7" t="s">
        <v>16</v>
      </c>
      <c r="D121" s="7" t="str">
        <f>"李桂玉"</f>
        <v>李桂玉</v>
      </c>
      <c r="E121" s="7" t="str">
        <f>"女"</f>
        <v>女</v>
      </c>
      <c r="F121" s="7" t="str">
        <f>"19950810"</f>
        <v>19950810</v>
      </c>
    </row>
    <row r="122" spans="1:6" ht="30" customHeight="1">
      <c r="A122" s="6">
        <v>120</v>
      </c>
      <c r="B122" s="7" t="str">
        <f>"239420200608171940574"</f>
        <v>239420200608171940574</v>
      </c>
      <c r="C122" s="7" t="s">
        <v>16</v>
      </c>
      <c r="D122" s="7" t="str">
        <f>"高武"</f>
        <v>高武</v>
      </c>
      <c r="E122" s="7" t="str">
        <f>"男"</f>
        <v>男</v>
      </c>
      <c r="F122" s="7" t="str">
        <f>"19950201"</f>
        <v>19950201</v>
      </c>
    </row>
    <row r="123" spans="1:6" ht="30" customHeight="1">
      <c r="A123" s="6">
        <v>121</v>
      </c>
      <c r="B123" s="7" t="str">
        <f>"239420200614180720631"</f>
        <v>239420200614180720631</v>
      </c>
      <c r="C123" s="7" t="s">
        <v>16</v>
      </c>
      <c r="D123" s="7" t="str">
        <f>"卓丛寅"</f>
        <v>卓丛寅</v>
      </c>
      <c r="E123" s="7" t="str">
        <f>"女"</f>
        <v>女</v>
      </c>
      <c r="F123" s="7" t="str">
        <f>"19911028"</f>
        <v>19911028</v>
      </c>
    </row>
    <row r="124" spans="1:6" ht="30" customHeight="1">
      <c r="A124" s="6">
        <v>122</v>
      </c>
      <c r="B124" s="7" t="str">
        <f>"239420200614210325648"</f>
        <v>239420200614210325648</v>
      </c>
      <c r="C124" s="7" t="s">
        <v>16</v>
      </c>
      <c r="D124" s="7" t="str">
        <f>"卞小明"</f>
        <v>卞小明</v>
      </c>
      <c r="E124" s="7" t="str">
        <f>"男"</f>
        <v>男</v>
      </c>
      <c r="F124" s="7" t="str">
        <f>"19950224"</f>
        <v>19950224</v>
      </c>
    </row>
    <row r="125" spans="1:6" ht="30" customHeight="1">
      <c r="A125" s="6">
        <v>123</v>
      </c>
      <c r="B125" s="7" t="str">
        <f>"239420200615144726711"</f>
        <v>239420200615144726711</v>
      </c>
      <c r="C125" s="7" t="s">
        <v>16</v>
      </c>
      <c r="D125" s="7" t="str">
        <f>"蔡銮"</f>
        <v>蔡銮</v>
      </c>
      <c r="E125" s="7" t="str">
        <f aca="true" t="shared" si="5" ref="E125:E131">"女"</f>
        <v>女</v>
      </c>
      <c r="F125" s="7" t="str">
        <f>"19941212"</f>
        <v>19941212</v>
      </c>
    </row>
    <row r="126" spans="1:6" ht="30" customHeight="1">
      <c r="A126" s="6">
        <v>124</v>
      </c>
      <c r="B126" s="7" t="str">
        <f>"239420200513213136154"</f>
        <v>239420200513213136154</v>
      </c>
      <c r="C126" s="7" t="s">
        <v>17</v>
      </c>
      <c r="D126" s="7" t="str">
        <f>"陈彩虹"</f>
        <v>陈彩虹</v>
      </c>
      <c r="E126" s="7" t="str">
        <f t="shared" si="5"/>
        <v>女</v>
      </c>
      <c r="F126" s="7" t="str">
        <f>"19931005"</f>
        <v>19931005</v>
      </c>
    </row>
    <row r="127" spans="1:6" ht="30" customHeight="1">
      <c r="A127" s="6">
        <v>125</v>
      </c>
      <c r="B127" s="7" t="str">
        <f>"239420200521220357300"</f>
        <v>239420200521220357300</v>
      </c>
      <c r="C127" s="7" t="s">
        <v>17</v>
      </c>
      <c r="D127" s="7" t="str">
        <f>"董春波"</f>
        <v>董春波</v>
      </c>
      <c r="E127" s="7" t="str">
        <f t="shared" si="5"/>
        <v>女</v>
      </c>
      <c r="F127" s="7" t="str">
        <f>"19940204"</f>
        <v>19940204</v>
      </c>
    </row>
    <row r="128" spans="1:6" ht="30" customHeight="1">
      <c r="A128" s="6">
        <v>126</v>
      </c>
      <c r="B128" s="7" t="str">
        <f>"239420200526180053441"</f>
        <v>239420200526180053441</v>
      </c>
      <c r="C128" s="7" t="s">
        <v>17</v>
      </c>
      <c r="D128" s="7" t="str">
        <f>"谢木云"</f>
        <v>谢木云</v>
      </c>
      <c r="E128" s="7" t="str">
        <f t="shared" si="5"/>
        <v>女</v>
      </c>
      <c r="F128" s="7" t="str">
        <f>"19930915"</f>
        <v>19930915</v>
      </c>
    </row>
    <row r="129" spans="1:6" ht="30" customHeight="1">
      <c r="A129" s="6">
        <v>127</v>
      </c>
      <c r="B129" s="7" t="str">
        <f>"239420200614201313642"</f>
        <v>239420200614201313642</v>
      </c>
      <c r="C129" s="7" t="s">
        <v>17</v>
      </c>
      <c r="D129" s="7" t="str">
        <f>"林彩微"</f>
        <v>林彩微</v>
      </c>
      <c r="E129" s="7" t="str">
        <f t="shared" si="5"/>
        <v>女</v>
      </c>
      <c r="F129" s="7" t="str">
        <f>"19940323"</f>
        <v>19940323</v>
      </c>
    </row>
    <row r="130" spans="1:6" ht="30" customHeight="1">
      <c r="A130" s="6">
        <v>128</v>
      </c>
      <c r="B130" s="7" t="str">
        <f>"239420200615153638716"</f>
        <v>239420200615153638716</v>
      </c>
      <c r="C130" s="7" t="s">
        <v>17</v>
      </c>
      <c r="D130" s="7" t="str">
        <f>"崔赛赛"</f>
        <v>崔赛赛</v>
      </c>
      <c r="E130" s="7" t="str">
        <f t="shared" si="5"/>
        <v>女</v>
      </c>
      <c r="F130" s="7" t="str">
        <f>"19890122"</f>
        <v>19890122</v>
      </c>
    </row>
    <row r="131" spans="1:6" ht="30" customHeight="1">
      <c r="A131" s="6">
        <v>129</v>
      </c>
      <c r="B131" s="7" t="str">
        <f>"23942020051119562130"</f>
        <v>23942020051119562130</v>
      </c>
      <c r="C131" s="7" t="s">
        <v>18</v>
      </c>
      <c r="D131" s="7" t="str">
        <f>"符克婷"</f>
        <v>符克婷</v>
      </c>
      <c r="E131" s="7" t="str">
        <f t="shared" si="5"/>
        <v>女</v>
      </c>
      <c r="F131" s="7" t="str">
        <f>"19920606"</f>
        <v>19920606</v>
      </c>
    </row>
    <row r="132" spans="1:6" ht="30" customHeight="1">
      <c r="A132" s="6">
        <v>130</v>
      </c>
      <c r="B132" s="7" t="str">
        <f>"23942020051120231032"</f>
        <v>23942020051120231032</v>
      </c>
      <c r="C132" s="7" t="s">
        <v>18</v>
      </c>
      <c r="D132" s="7" t="str">
        <f>"沈永亮"</f>
        <v>沈永亮</v>
      </c>
      <c r="E132" s="7" t="str">
        <f>"男"</f>
        <v>男</v>
      </c>
      <c r="F132" s="7" t="str">
        <f>"19891228"</f>
        <v>19891228</v>
      </c>
    </row>
    <row r="133" spans="1:6" ht="30" customHeight="1">
      <c r="A133" s="6">
        <v>131</v>
      </c>
      <c r="B133" s="7" t="str">
        <f>"23942020051211260473"</f>
        <v>23942020051211260473</v>
      </c>
      <c r="C133" s="7" t="s">
        <v>18</v>
      </c>
      <c r="D133" s="7" t="str">
        <f>"吉世朝"</f>
        <v>吉世朝</v>
      </c>
      <c r="E133" s="7" t="str">
        <f>"男"</f>
        <v>男</v>
      </c>
      <c r="F133" s="7" t="str">
        <f>"19930823"</f>
        <v>19930823</v>
      </c>
    </row>
    <row r="134" spans="1:6" ht="30" customHeight="1">
      <c r="A134" s="6">
        <v>132</v>
      </c>
      <c r="B134" s="7" t="str">
        <f>"23942020051211361175"</f>
        <v>23942020051211361175</v>
      </c>
      <c r="C134" s="7" t="s">
        <v>18</v>
      </c>
      <c r="D134" s="7" t="str">
        <f>"黎海晨"</f>
        <v>黎海晨</v>
      </c>
      <c r="E134" s="7" t="str">
        <f>"男"</f>
        <v>男</v>
      </c>
      <c r="F134" s="7" t="str">
        <f>"19930611"</f>
        <v>19930611</v>
      </c>
    </row>
    <row r="135" spans="1:6" ht="30" customHeight="1">
      <c r="A135" s="6">
        <v>133</v>
      </c>
      <c r="B135" s="7" t="str">
        <f>"239420200512190019102"</f>
        <v>239420200512190019102</v>
      </c>
      <c r="C135" s="7" t="s">
        <v>18</v>
      </c>
      <c r="D135" s="7" t="str">
        <f>"孙德烨"</f>
        <v>孙德烨</v>
      </c>
      <c r="E135" s="7" t="str">
        <f>"男"</f>
        <v>男</v>
      </c>
      <c r="F135" s="7" t="str">
        <f>"19950801"</f>
        <v>19950801</v>
      </c>
    </row>
    <row r="136" spans="1:6" ht="30" customHeight="1">
      <c r="A136" s="6">
        <v>134</v>
      </c>
      <c r="B136" s="7" t="str">
        <f>"239420200512205029111"</f>
        <v>239420200512205029111</v>
      </c>
      <c r="C136" s="7" t="s">
        <v>18</v>
      </c>
      <c r="D136" s="7" t="str">
        <f>"邢增武"</f>
        <v>邢增武</v>
      </c>
      <c r="E136" s="7" t="str">
        <f>"男"</f>
        <v>男</v>
      </c>
      <c r="F136" s="7" t="str">
        <f>"19950927"</f>
        <v>19950927</v>
      </c>
    </row>
    <row r="137" spans="1:6" ht="30" customHeight="1">
      <c r="A137" s="6">
        <v>135</v>
      </c>
      <c r="B137" s="7" t="str">
        <f>"239420200513150841132"</f>
        <v>239420200513150841132</v>
      </c>
      <c r="C137" s="7" t="s">
        <v>18</v>
      </c>
      <c r="D137" s="7" t="str">
        <f>"陈光美"</f>
        <v>陈光美</v>
      </c>
      <c r="E137" s="7" t="str">
        <f>"女"</f>
        <v>女</v>
      </c>
      <c r="F137" s="7" t="str">
        <f>"19930506"</f>
        <v>19930506</v>
      </c>
    </row>
    <row r="138" spans="1:6" ht="30" customHeight="1">
      <c r="A138" s="6">
        <v>136</v>
      </c>
      <c r="B138" s="7" t="str">
        <f>"239420200513161947134"</f>
        <v>239420200513161947134</v>
      </c>
      <c r="C138" s="7" t="s">
        <v>18</v>
      </c>
      <c r="D138" s="7" t="str">
        <f>"周琼花"</f>
        <v>周琼花</v>
      </c>
      <c r="E138" s="7" t="str">
        <f>"女"</f>
        <v>女</v>
      </c>
      <c r="F138" s="7" t="str">
        <f>"19931125"</f>
        <v>19931125</v>
      </c>
    </row>
    <row r="139" spans="1:6" ht="30" customHeight="1">
      <c r="A139" s="6">
        <v>137</v>
      </c>
      <c r="B139" s="7" t="str">
        <f>"239420200515105929204"</f>
        <v>239420200515105929204</v>
      </c>
      <c r="C139" s="7" t="s">
        <v>18</v>
      </c>
      <c r="D139" s="7" t="str">
        <f>"陈靖"</f>
        <v>陈靖</v>
      </c>
      <c r="E139" s="7" t="str">
        <f>"女"</f>
        <v>女</v>
      </c>
      <c r="F139" s="7" t="str">
        <f>"19961112"</f>
        <v>19961112</v>
      </c>
    </row>
    <row r="140" spans="1:6" ht="30" customHeight="1">
      <c r="A140" s="6">
        <v>138</v>
      </c>
      <c r="B140" s="7" t="str">
        <f>"239420200518122813247"</f>
        <v>239420200518122813247</v>
      </c>
      <c r="C140" s="7" t="s">
        <v>18</v>
      </c>
      <c r="D140" s="7" t="str">
        <f>"牛仁武"</f>
        <v>牛仁武</v>
      </c>
      <c r="E140" s="7" t="str">
        <f>"男"</f>
        <v>男</v>
      </c>
      <c r="F140" s="7" t="str">
        <f>"19900429"</f>
        <v>19900429</v>
      </c>
    </row>
    <row r="141" spans="1:6" ht="30" customHeight="1">
      <c r="A141" s="6">
        <v>139</v>
      </c>
      <c r="B141" s="7" t="str">
        <f>"239420200518142421249"</f>
        <v>239420200518142421249</v>
      </c>
      <c r="C141" s="7" t="s">
        <v>18</v>
      </c>
      <c r="D141" s="7" t="str">
        <f>"姜玮卓"</f>
        <v>姜玮卓</v>
      </c>
      <c r="E141" s="7" t="str">
        <f aca="true" t="shared" si="6" ref="E141:E154">"女"</f>
        <v>女</v>
      </c>
      <c r="F141" s="7" t="str">
        <f>"19941119"</f>
        <v>19941119</v>
      </c>
    </row>
    <row r="142" spans="1:6" ht="30" customHeight="1">
      <c r="A142" s="6">
        <v>140</v>
      </c>
      <c r="B142" s="7" t="str">
        <f>"239420200520120947271"</f>
        <v>239420200520120947271</v>
      </c>
      <c r="C142" s="7" t="s">
        <v>18</v>
      </c>
      <c r="D142" s="7" t="str">
        <f>"谢祥娜"</f>
        <v>谢祥娜</v>
      </c>
      <c r="E142" s="7" t="str">
        <f t="shared" si="6"/>
        <v>女</v>
      </c>
      <c r="F142" s="7" t="str">
        <f>"19940517"</f>
        <v>19940517</v>
      </c>
    </row>
    <row r="143" spans="1:6" ht="30" customHeight="1">
      <c r="A143" s="6">
        <v>141</v>
      </c>
      <c r="B143" s="7" t="str">
        <f>"239420200521103230279"</f>
        <v>239420200521103230279</v>
      </c>
      <c r="C143" s="7" t="s">
        <v>18</v>
      </c>
      <c r="D143" s="7" t="str">
        <f>"周梅"</f>
        <v>周梅</v>
      </c>
      <c r="E143" s="7" t="str">
        <f t="shared" si="6"/>
        <v>女</v>
      </c>
      <c r="F143" s="7" t="str">
        <f>"19941020"</f>
        <v>19941020</v>
      </c>
    </row>
    <row r="144" spans="1:6" ht="30" customHeight="1">
      <c r="A144" s="6">
        <v>142</v>
      </c>
      <c r="B144" s="7" t="str">
        <f>"239420200521144545281"</f>
        <v>239420200521144545281</v>
      </c>
      <c r="C144" s="7" t="s">
        <v>18</v>
      </c>
      <c r="D144" s="7" t="str">
        <f>"张旭荷"</f>
        <v>张旭荷</v>
      </c>
      <c r="E144" s="7" t="str">
        <f t="shared" si="6"/>
        <v>女</v>
      </c>
      <c r="F144" s="7" t="str">
        <f>"19931215"</f>
        <v>19931215</v>
      </c>
    </row>
    <row r="145" spans="1:6" ht="30" customHeight="1">
      <c r="A145" s="6">
        <v>143</v>
      </c>
      <c r="B145" s="7" t="str">
        <f>"239420200522153031326"</f>
        <v>239420200522153031326</v>
      </c>
      <c r="C145" s="7" t="s">
        <v>18</v>
      </c>
      <c r="D145" s="7" t="str">
        <f>"符少团"</f>
        <v>符少团</v>
      </c>
      <c r="E145" s="7" t="str">
        <f t="shared" si="6"/>
        <v>女</v>
      </c>
      <c r="F145" s="7" t="str">
        <f>"19950702"</f>
        <v>19950702</v>
      </c>
    </row>
    <row r="146" spans="1:6" ht="30" customHeight="1">
      <c r="A146" s="6">
        <v>144</v>
      </c>
      <c r="B146" s="7" t="str">
        <f>"239420200522164424330"</f>
        <v>239420200522164424330</v>
      </c>
      <c r="C146" s="7" t="s">
        <v>18</v>
      </c>
      <c r="D146" s="7" t="str">
        <f>"洪秀乾"</f>
        <v>洪秀乾</v>
      </c>
      <c r="E146" s="7" t="str">
        <f t="shared" si="6"/>
        <v>女</v>
      </c>
      <c r="F146" s="7" t="str">
        <f>"19900717"</f>
        <v>19900717</v>
      </c>
    </row>
    <row r="147" spans="1:6" ht="30" customHeight="1">
      <c r="A147" s="6">
        <v>145</v>
      </c>
      <c r="B147" s="7" t="str">
        <f>"239420200523102131374"</f>
        <v>239420200523102131374</v>
      </c>
      <c r="C147" s="7" t="s">
        <v>18</v>
      </c>
      <c r="D147" s="7" t="str">
        <f>"孙计星"</f>
        <v>孙计星</v>
      </c>
      <c r="E147" s="7" t="str">
        <f t="shared" si="6"/>
        <v>女</v>
      </c>
      <c r="F147" s="7" t="str">
        <f>"19950613"</f>
        <v>19950613</v>
      </c>
    </row>
    <row r="148" spans="1:6" ht="30" customHeight="1">
      <c r="A148" s="6">
        <v>146</v>
      </c>
      <c r="B148" s="7" t="str">
        <f>"239420200524153941397"</f>
        <v>239420200524153941397</v>
      </c>
      <c r="C148" s="7" t="s">
        <v>18</v>
      </c>
      <c r="D148" s="7" t="str">
        <f>"赵丹"</f>
        <v>赵丹</v>
      </c>
      <c r="E148" s="7" t="str">
        <f t="shared" si="6"/>
        <v>女</v>
      </c>
      <c r="F148" s="7" t="str">
        <f>"19960305"</f>
        <v>19960305</v>
      </c>
    </row>
    <row r="149" spans="1:6" ht="30" customHeight="1">
      <c r="A149" s="6">
        <v>147</v>
      </c>
      <c r="B149" s="7" t="str">
        <f>"239420200527081619449"</f>
        <v>239420200527081619449</v>
      </c>
      <c r="C149" s="7" t="s">
        <v>18</v>
      </c>
      <c r="D149" s="7" t="str">
        <f>"周海琴"</f>
        <v>周海琴</v>
      </c>
      <c r="E149" s="7" t="str">
        <f t="shared" si="6"/>
        <v>女</v>
      </c>
      <c r="F149" s="7" t="str">
        <f>"19940714"</f>
        <v>19940714</v>
      </c>
    </row>
    <row r="150" spans="1:6" ht="30" customHeight="1">
      <c r="A150" s="6">
        <v>148</v>
      </c>
      <c r="B150" s="7" t="str">
        <f>"239420200528141329463"</f>
        <v>239420200528141329463</v>
      </c>
      <c r="C150" s="7" t="s">
        <v>18</v>
      </c>
      <c r="D150" s="7" t="str">
        <f>"张锡妹"</f>
        <v>张锡妹</v>
      </c>
      <c r="E150" s="7" t="str">
        <f t="shared" si="6"/>
        <v>女</v>
      </c>
      <c r="F150" s="7" t="str">
        <f>"19971118"</f>
        <v>19971118</v>
      </c>
    </row>
    <row r="151" spans="1:6" ht="30" customHeight="1">
      <c r="A151" s="6">
        <v>149</v>
      </c>
      <c r="B151" s="7" t="str">
        <f>"239420200528182419469"</f>
        <v>239420200528182419469</v>
      </c>
      <c r="C151" s="7" t="s">
        <v>18</v>
      </c>
      <c r="D151" s="7" t="str">
        <f>"颜礼娜"</f>
        <v>颜礼娜</v>
      </c>
      <c r="E151" s="7" t="str">
        <f t="shared" si="6"/>
        <v>女</v>
      </c>
      <c r="F151" s="7" t="str">
        <f>"19940426"</f>
        <v>19940426</v>
      </c>
    </row>
    <row r="152" spans="1:6" ht="30" customHeight="1">
      <c r="A152" s="6">
        <v>150</v>
      </c>
      <c r="B152" s="7" t="str">
        <f>"239420200528192611471"</f>
        <v>239420200528192611471</v>
      </c>
      <c r="C152" s="7" t="s">
        <v>18</v>
      </c>
      <c r="D152" s="7" t="str">
        <f>"吴钟迁"</f>
        <v>吴钟迁</v>
      </c>
      <c r="E152" s="7" t="str">
        <f t="shared" si="6"/>
        <v>女</v>
      </c>
      <c r="F152" s="7" t="str">
        <f>"19951208"</f>
        <v>19951208</v>
      </c>
    </row>
    <row r="153" spans="1:6" ht="30" customHeight="1">
      <c r="A153" s="6">
        <v>151</v>
      </c>
      <c r="B153" s="7" t="str">
        <f>"239420200531004324494"</f>
        <v>239420200531004324494</v>
      </c>
      <c r="C153" s="7" t="s">
        <v>18</v>
      </c>
      <c r="D153" s="7" t="str">
        <f>"黄佳敏"</f>
        <v>黄佳敏</v>
      </c>
      <c r="E153" s="7" t="str">
        <f t="shared" si="6"/>
        <v>女</v>
      </c>
      <c r="F153" s="7" t="str">
        <f>"19940923"</f>
        <v>19940923</v>
      </c>
    </row>
    <row r="154" spans="1:6" ht="30" customHeight="1">
      <c r="A154" s="6">
        <v>152</v>
      </c>
      <c r="B154" s="7" t="str">
        <f>"239420200531102219498"</f>
        <v>239420200531102219498</v>
      </c>
      <c r="C154" s="7" t="s">
        <v>18</v>
      </c>
      <c r="D154" s="7" t="str">
        <f>"孙柳"</f>
        <v>孙柳</v>
      </c>
      <c r="E154" s="7" t="str">
        <f t="shared" si="6"/>
        <v>女</v>
      </c>
      <c r="F154" s="7" t="str">
        <f>"19971006"</f>
        <v>19971006</v>
      </c>
    </row>
    <row r="155" spans="1:6" ht="30" customHeight="1">
      <c r="A155" s="6">
        <v>153</v>
      </c>
      <c r="B155" s="7" t="str">
        <f>"239420200604103201542"</f>
        <v>239420200604103201542</v>
      </c>
      <c r="C155" s="7" t="s">
        <v>18</v>
      </c>
      <c r="D155" s="7" t="str">
        <f>"骆贝贝"</f>
        <v>骆贝贝</v>
      </c>
      <c r="E155" s="7" t="str">
        <f>"男"</f>
        <v>男</v>
      </c>
      <c r="F155" s="7" t="str">
        <f>"19940401"</f>
        <v>19940401</v>
      </c>
    </row>
    <row r="156" spans="1:6" ht="30" customHeight="1">
      <c r="A156" s="6">
        <v>154</v>
      </c>
      <c r="B156" s="7" t="str">
        <f>"239420200607225828565"</f>
        <v>239420200607225828565</v>
      </c>
      <c r="C156" s="7" t="s">
        <v>18</v>
      </c>
      <c r="D156" s="7" t="str">
        <f>"何芳蓉"</f>
        <v>何芳蓉</v>
      </c>
      <c r="E156" s="7" t="str">
        <f>"女"</f>
        <v>女</v>
      </c>
      <c r="F156" s="7" t="str">
        <f>"19950827"</f>
        <v>19950827</v>
      </c>
    </row>
    <row r="157" spans="1:6" ht="30" customHeight="1">
      <c r="A157" s="6">
        <v>155</v>
      </c>
      <c r="B157" s="7" t="str">
        <f>"239420200608175735575"</f>
        <v>239420200608175735575</v>
      </c>
      <c r="C157" s="7" t="s">
        <v>18</v>
      </c>
      <c r="D157" s="7" t="str">
        <f>"陈云雁"</f>
        <v>陈云雁</v>
      </c>
      <c r="E157" s="7" t="str">
        <f>"女"</f>
        <v>女</v>
      </c>
      <c r="F157" s="7" t="str">
        <f>"19920626"</f>
        <v>19920626</v>
      </c>
    </row>
    <row r="158" spans="1:6" ht="30" customHeight="1">
      <c r="A158" s="6">
        <v>156</v>
      </c>
      <c r="B158" s="7" t="str">
        <f>"239420200609091404581"</f>
        <v>239420200609091404581</v>
      </c>
      <c r="C158" s="7" t="s">
        <v>18</v>
      </c>
      <c r="D158" s="7" t="str">
        <f>"符海转"</f>
        <v>符海转</v>
      </c>
      <c r="E158" s="7" t="str">
        <f>"女"</f>
        <v>女</v>
      </c>
      <c r="F158" s="7" t="str">
        <f>"19961212"</f>
        <v>19961212</v>
      </c>
    </row>
    <row r="159" spans="1:6" ht="30" customHeight="1">
      <c r="A159" s="6">
        <v>157</v>
      </c>
      <c r="B159" s="7" t="str">
        <f>"239420200610191205593"</f>
        <v>239420200610191205593</v>
      </c>
      <c r="C159" s="7" t="s">
        <v>18</v>
      </c>
      <c r="D159" s="7" t="str">
        <f>"刘璇"</f>
        <v>刘璇</v>
      </c>
      <c r="E159" s="7" t="str">
        <f>"女"</f>
        <v>女</v>
      </c>
      <c r="F159" s="7" t="str">
        <f>"19970325"</f>
        <v>19970325</v>
      </c>
    </row>
    <row r="160" spans="1:6" ht="30" customHeight="1">
      <c r="A160" s="6">
        <v>158</v>
      </c>
      <c r="B160" s="7" t="str">
        <f>"239420200610212914594"</f>
        <v>239420200610212914594</v>
      </c>
      <c r="C160" s="7" t="s">
        <v>18</v>
      </c>
      <c r="D160" s="7" t="str">
        <f>"田正全"</f>
        <v>田正全</v>
      </c>
      <c r="E160" s="7" t="str">
        <f>"男"</f>
        <v>男</v>
      </c>
      <c r="F160" s="7" t="str">
        <f>"19941001"</f>
        <v>19941001</v>
      </c>
    </row>
    <row r="161" spans="1:6" ht="30" customHeight="1">
      <c r="A161" s="6">
        <v>159</v>
      </c>
      <c r="B161" s="7" t="str">
        <f>"239420200614171028630"</f>
        <v>239420200614171028630</v>
      </c>
      <c r="C161" s="7" t="s">
        <v>18</v>
      </c>
      <c r="D161" s="7" t="str">
        <f>"郭冬雪"</f>
        <v>郭冬雪</v>
      </c>
      <c r="E161" s="7" t="str">
        <f aca="true" t="shared" si="7" ref="E161:E174">"女"</f>
        <v>女</v>
      </c>
      <c r="F161" s="7" t="str">
        <f>"19930925"</f>
        <v>19930925</v>
      </c>
    </row>
    <row r="162" spans="1:6" ht="30" customHeight="1">
      <c r="A162" s="6">
        <v>160</v>
      </c>
      <c r="B162" s="7" t="str">
        <f>"239420200614215720655"</f>
        <v>239420200614215720655</v>
      </c>
      <c r="C162" s="7" t="s">
        <v>18</v>
      </c>
      <c r="D162" s="7" t="str">
        <f>"周小岸"</f>
        <v>周小岸</v>
      </c>
      <c r="E162" s="7" t="str">
        <f t="shared" si="7"/>
        <v>女</v>
      </c>
      <c r="F162" s="7" t="str">
        <f>"19910410"</f>
        <v>19910410</v>
      </c>
    </row>
    <row r="163" spans="1:6" ht="30" customHeight="1">
      <c r="A163" s="6">
        <v>161</v>
      </c>
      <c r="B163" s="7" t="str">
        <f>"239420200614222447660"</f>
        <v>239420200614222447660</v>
      </c>
      <c r="C163" s="7" t="s">
        <v>18</v>
      </c>
      <c r="D163" s="7" t="str">
        <f>"何那玲"</f>
        <v>何那玲</v>
      </c>
      <c r="E163" s="7" t="str">
        <f t="shared" si="7"/>
        <v>女</v>
      </c>
      <c r="F163" s="7" t="str">
        <f>"19920106"</f>
        <v>19920106</v>
      </c>
    </row>
    <row r="164" spans="1:6" ht="30" customHeight="1">
      <c r="A164" s="6">
        <v>162</v>
      </c>
      <c r="B164" s="7" t="str">
        <f>"239420200615091608678"</f>
        <v>239420200615091608678</v>
      </c>
      <c r="C164" s="7" t="s">
        <v>18</v>
      </c>
      <c r="D164" s="7" t="str">
        <f>"陈亚方"</f>
        <v>陈亚方</v>
      </c>
      <c r="E164" s="7" t="str">
        <f t="shared" si="7"/>
        <v>女</v>
      </c>
      <c r="F164" s="7" t="str">
        <f>"19941008"</f>
        <v>19941008</v>
      </c>
    </row>
    <row r="165" spans="1:6" ht="30" customHeight="1">
      <c r="A165" s="6">
        <v>163</v>
      </c>
      <c r="B165" s="7" t="str">
        <f>"239420200615123655695"</f>
        <v>239420200615123655695</v>
      </c>
      <c r="C165" s="7" t="s">
        <v>18</v>
      </c>
      <c r="D165" s="7" t="str">
        <f>"符东月"</f>
        <v>符东月</v>
      </c>
      <c r="E165" s="7" t="str">
        <f t="shared" si="7"/>
        <v>女</v>
      </c>
      <c r="F165" s="7" t="str">
        <f>"19871005"</f>
        <v>19871005</v>
      </c>
    </row>
    <row r="166" spans="1:6" ht="30" customHeight="1">
      <c r="A166" s="6">
        <v>164</v>
      </c>
      <c r="B166" s="7" t="str">
        <f>"239420200615142928708"</f>
        <v>239420200615142928708</v>
      </c>
      <c r="C166" s="7" t="s">
        <v>18</v>
      </c>
      <c r="D166" s="7" t="str">
        <f>"王晓"</f>
        <v>王晓</v>
      </c>
      <c r="E166" s="7" t="str">
        <f t="shared" si="7"/>
        <v>女</v>
      </c>
      <c r="F166" s="7" t="str">
        <f>"19901212"</f>
        <v>19901212</v>
      </c>
    </row>
    <row r="167" spans="1:6" ht="30" customHeight="1">
      <c r="A167" s="6">
        <v>165</v>
      </c>
      <c r="B167" s="7" t="str">
        <f>"2394202005111132576"</f>
        <v>2394202005111132576</v>
      </c>
      <c r="C167" s="7" t="s">
        <v>19</v>
      </c>
      <c r="D167" s="7" t="str">
        <f>"吉家辽"</f>
        <v>吉家辽</v>
      </c>
      <c r="E167" s="7" t="str">
        <f t="shared" si="7"/>
        <v>女</v>
      </c>
      <c r="F167" s="7" t="str">
        <f>"19941112"</f>
        <v>19941112</v>
      </c>
    </row>
    <row r="168" spans="1:6" ht="30" customHeight="1">
      <c r="A168" s="6">
        <v>166</v>
      </c>
      <c r="B168" s="7" t="str">
        <f>"2394202005111224498"</f>
        <v>2394202005111224498</v>
      </c>
      <c r="C168" s="7" t="s">
        <v>19</v>
      </c>
      <c r="D168" s="7" t="str">
        <f>"罗希在"</f>
        <v>罗希在</v>
      </c>
      <c r="E168" s="7" t="str">
        <f t="shared" si="7"/>
        <v>女</v>
      </c>
      <c r="F168" s="7" t="str">
        <f>"19931005"</f>
        <v>19931005</v>
      </c>
    </row>
    <row r="169" spans="1:6" ht="30" customHeight="1">
      <c r="A169" s="6">
        <v>167</v>
      </c>
      <c r="B169" s="7" t="str">
        <f>"23942020051116575920"</f>
        <v>23942020051116575920</v>
      </c>
      <c r="C169" s="7" t="s">
        <v>19</v>
      </c>
      <c r="D169" s="7" t="str">
        <f>"李雪花"</f>
        <v>李雪花</v>
      </c>
      <c r="E169" s="7" t="str">
        <f t="shared" si="7"/>
        <v>女</v>
      </c>
      <c r="F169" s="7" t="str">
        <f>"19921020"</f>
        <v>19921020</v>
      </c>
    </row>
    <row r="170" spans="1:6" ht="30" customHeight="1">
      <c r="A170" s="6">
        <v>168</v>
      </c>
      <c r="B170" s="7" t="str">
        <f>"23942020051119262027"</f>
        <v>23942020051119262027</v>
      </c>
      <c r="C170" s="7" t="s">
        <v>19</v>
      </c>
      <c r="D170" s="7" t="str">
        <f>"蔡婷"</f>
        <v>蔡婷</v>
      </c>
      <c r="E170" s="7" t="str">
        <f t="shared" si="7"/>
        <v>女</v>
      </c>
      <c r="F170" s="7" t="str">
        <f>"19980408"</f>
        <v>19980408</v>
      </c>
    </row>
    <row r="171" spans="1:6" ht="30" customHeight="1">
      <c r="A171" s="6">
        <v>169</v>
      </c>
      <c r="B171" s="7" t="str">
        <f>"23942020051120333034"</f>
        <v>23942020051120333034</v>
      </c>
      <c r="C171" s="7" t="s">
        <v>19</v>
      </c>
      <c r="D171" s="7" t="str">
        <f>"黄垂慧"</f>
        <v>黄垂慧</v>
      </c>
      <c r="E171" s="7" t="str">
        <f t="shared" si="7"/>
        <v>女</v>
      </c>
      <c r="F171" s="7" t="str">
        <f>"19940813"</f>
        <v>19940813</v>
      </c>
    </row>
    <row r="172" spans="1:6" ht="30" customHeight="1">
      <c r="A172" s="6">
        <v>170</v>
      </c>
      <c r="B172" s="7" t="str">
        <f>"23942020051121082638"</f>
        <v>23942020051121082638</v>
      </c>
      <c r="C172" s="7" t="s">
        <v>19</v>
      </c>
      <c r="D172" s="7" t="str">
        <f>"邢增海"</f>
        <v>邢增海</v>
      </c>
      <c r="E172" s="7" t="str">
        <f t="shared" si="7"/>
        <v>女</v>
      </c>
      <c r="F172" s="7" t="str">
        <f>"19930408"</f>
        <v>19930408</v>
      </c>
    </row>
    <row r="173" spans="1:6" ht="30" customHeight="1">
      <c r="A173" s="6">
        <v>171</v>
      </c>
      <c r="B173" s="7" t="str">
        <f>"23942020051207564350"</f>
        <v>23942020051207564350</v>
      </c>
      <c r="C173" s="7" t="s">
        <v>19</v>
      </c>
      <c r="D173" s="7" t="str">
        <f>"王琴童"</f>
        <v>王琴童</v>
      </c>
      <c r="E173" s="7" t="str">
        <f t="shared" si="7"/>
        <v>女</v>
      </c>
      <c r="F173" s="7" t="str">
        <f>"19951118"</f>
        <v>19951118</v>
      </c>
    </row>
    <row r="174" spans="1:6" ht="30" customHeight="1">
      <c r="A174" s="6">
        <v>172</v>
      </c>
      <c r="B174" s="7" t="str">
        <f>"23942020051208535053"</f>
        <v>23942020051208535053</v>
      </c>
      <c r="C174" s="7" t="s">
        <v>19</v>
      </c>
      <c r="D174" s="7" t="str">
        <f>"林瑾"</f>
        <v>林瑾</v>
      </c>
      <c r="E174" s="7" t="str">
        <f t="shared" si="7"/>
        <v>女</v>
      </c>
      <c r="F174" s="7" t="str">
        <f>"19970106"</f>
        <v>19970106</v>
      </c>
    </row>
    <row r="175" spans="1:6" ht="30" customHeight="1">
      <c r="A175" s="6">
        <v>173</v>
      </c>
      <c r="B175" s="7" t="str">
        <f>"23942020051211074270"</f>
        <v>23942020051211074270</v>
      </c>
      <c r="C175" s="7" t="s">
        <v>19</v>
      </c>
      <c r="D175" s="7" t="str">
        <f>"周李飞"</f>
        <v>周李飞</v>
      </c>
      <c r="E175" s="7" t="str">
        <f>"男"</f>
        <v>男</v>
      </c>
      <c r="F175" s="7" t="str">
        <f>"19920909"</f>
        <v>19920909</v>
      </c>
    </row>
    <row r="176" spans="1:6" ht="30" customHeight="1">
      <c r="A176" s="6">
        <v>174</v>
      </c>
      <c r="B176" s="7" t="str">
        <f>"23942020051218172097"</f>
        <v>23942020051218172097</v>
      </c>
      <c r="C176" s="7" t="s">
        <v>19</v>
      </c>
      <c r="D176" s="7" t="str">
        <f>"郝中伟"</f>
        <v>郝中伟</v>
      </c>
      <c r="E176" s="7" t="str">
        <f>"男"</f>
        <v>男</v>
      </c>
      <c r="F176" s="7" t="str">
        <f>"19961119"</f>
        <v>19961119</v>
      </c>
    </row>
    <row r="177" spans="1:6" ht="30" customHeight="1">
      <c r="A177" s="6">
        <v>175</v>
      </c>
      <c r="B177" s="7" t="str">
        <f>"239420200512194105107"</f>
        <v>239420200512194105107</v>
      </c>
      <c r="C177" s="7" t="s">
        <v>19</v>
      </c>
      <c r="D177" s="7" t="str">
        <f>"叶海红"</f>
        <v>叶海红</v>
      </c>
      <c r="E177" s="7" t="str">
        <f aca="true" t="shared" si="8" ref="E177:E195">"女"</f>
        <v>女</v>
      </c>
      <c r="F177" s="7" t="str">
        <f>"19950311"</f>
        <v>19950311</v>
      </c>
    </row>
    <row r="178" spans="1:6" ht="30" customHeight="1">
      <c r="A178" s="6">
        <v>176</v>
      </c>
      <c r="B178" s="7" t="str">
        <f>"239420200513104746124"</f>
        <v>239420200513104746124</v>
      </c>
      <c r="C178" s="7" t="s">
        <v>19</v>
      </c>
      <c r="D178" s="7" t="str">
        <f>"何姿"</f>
        <v>何姿</v>
      </c>
      <c r="E178" s="7" t="str">
        <f t="shared" si="8"/>
        <v>女</v>
      </c>
      <c r="F178" s="7" t="str">
        <f>"19950705"</f>
        <v>19950705</v>
      </c>
    </row>
    <row r="179" spans="1:6" ht="30" customHeight="1">
      <c r="A179" s="6">
        <v>177</v>
      </c>
      <c r="B179" s="7" t="str">
        <f>"239420200513105131125"</f>
        <v>239420200513105131125</v>
      </c>
      <c r="C179" s="7" t="s">
        <v>19</v>
      </c>
      <c r="D179" s="7" t="str">
        <f>"周凤君"</f>
        <v>周凤君</v>
      </c>
      <c r="E179" s="7" t="str">
        <f t="shared" si="8"/>
        <v>女</v>
      </c>
      <c r="F179" s="7" t="str">
        <f>"19970512"</f>
        <v>19970512</v>
      </c>
    </row>
    <row r="180" spans="1:6" ht="30" customHeight="1">
      <c r="A180" s="6">
        <v>178</v>
      </c>
      <c r="B180" s="7" t="str">
        <f>"239420200513162206135"</f>
        <v>239420200513162206135</v>
      </c>
      <c r="C180" s="7" t="s">
        <v>19</v>
      </c>
      <c r="D180" s="7" t="str">
        <f>"许莲荣"</f>
        <v>许莲荣</v>
      </c>
      <c r="E180" s="7" t="str">
        <f t="shared" si="8"/>
        <v>女</v>
      </c>
      <c r="F180" s="7" t="str">
        <f>"19970517"</f>
        <v>19970517</v>
      </c>
    </row>
    <row r="181" spans="1:6" ht="30" customHeight="1">
      <c r="A181" s="6">
        <v>179</v>
      </c>
      <c r="B181" s="7" t="str">
        <f>"239420200513170916139"</f>
        <v>239420200513170916139</v>
      </c>
      <c r="C181" s="7" t="s">
        <v>19</v>
      </c>
      <c r="D181" s="7" t="str">
        <f>"周翔"</f>
        <v>周翔</v>
      </c>
      <c r="E181" s="7" t="str">
        <f t="shared" si="8"/>
        <v>女</v>
      </c>
      <c r="F181" s="7" t="str">
        <f>"19960815"</f>
        <v>19960815</v>
      </c>
    </row>
    <row r="182" spans="1:6" ht="30" customHeight="1">
      <c r="A182" s="6">
        <v>180</v>
      </c>
      <c r="B182" s="7" t="str">
        <f>"239420200514151010183"</f>
        <v>239420200514151010183</v>
      </c>
      <c r="C182" s="7" t="s">
        <v>19</v>
      </c>
      <c r="D182" s="7" t="str">
        <f>"王金卉"</f>
        <v>王金卉</v>
      </c>
      <c r="E182" s="7" t="str">
        <f t="shared" si="8"/>
        <v>女</v>
      </c>
      <c r="F182" s="7" t="str">
        <f>"19951220"</f>
        <v>19951220</v>
      </c>
    </row>
    <row r="183" spans="1:6" ht="30" customHeight="1">
      <c r="A183" s="6">
        <v>181</v>
      </c>
      <c r="B183" s="7" t="str">
        <f>"239420200514160539185"</f>
        <v>239420200514160539185</v>
      </c>
      <c r="C183" s="7" t="s">
        <v>19</v>
      </c>
      <c r="D183" s="7" t="str">
        <f>"张颖灵"</f>
        <v>张颖灵</v>
      </c>
      <c r="E183" s="7" t="str">
        <f t="shared" si="8"/>
        <v>女</v>
      </c>
      <c r="F183" s="7" t="str">
        <f>"19930913"</f>
        <v>19930913</v>
      </c>
    </row>
    <row r="184" spans="1:6" ht="30" customHeight="1">
      <c r="A184" s="6">
        <v>182</v>
      </c>
      <c r="B184" s="7" t="str">
        <f>"239420200515094343201"</f>
        <v>239420200515094343201</v>
      </c>
      <c r="C184" s="7" t="s">
        <v>19</v>
      </c>
      <c r="D184" s="7" t="str">
        <f>"陈秋月"</f>
        <v>陈秋月</v>
      </c>
      <c r="E184" s="7" t="str">
        <f t="shared" si="8"/>
        <v>女</v>
      </c>
      <c r="F184" s="7" t="str">
        <f>"19960410"</f>
        <v>19960410</v>
      </c>
    </row>
    <row r="185" spans="1:6" ht="30" customHeight="1">
      <c r="A185" s="6">
        <v>183</v>
      </c>
      <c r="B185" s="7" t="str">
        <f>"239420200515144047210"</f>
        <v>239420200515144047210</v>
      </c>
      <c r="C185" s="7" t="s">
        <v>19</v>
      </c>
      <c r="D185" s="7" t="str">
        <f>"傅雅婷"</f>
        <v>傅雅婷</v>
      </c>
      <c r="E185" s="7" t="str">
        <f t="shared" si="8"/>
        <v>女</v>
      </c>
      <c r="F185" s="7" t="str">
        <f>"19990911"</f>
        <v>19990911</v>
      </c>
    </row>
    <row r="186" spans="1:6" ht="30" customHeight="1">
      <c r="A186" s="6">
        <v>184</v>
      </c>
      <c r="B186" s="7" t="str">
        <f>"239420200516152255217"</f>
        <v>239420200516152255217</v>
      </c>
      <c r="C186" s="7" t="s">
        <v>19</v>
      </c>
      <c r="D186" s="7" t="str">
        <f>"陈非非"</f>
        <v>陈非非</v>
      </c>
      <c r="E186" s="7" t="str">
        <f t="shared" si="8"/>
        <v>女</v>
      </c>
      <c r="F186" s="7" t="str">
        <f>"19911009"</f>
        <v>19911009</v>
      </c>
    </row>
    <row r="187" spans="1:6" ht="30" customHeight="1">
      <c r="A187" s="6">
        <v>185</v>
      </c>
      <c r="B187" s="7" t="str">
        <f>"239420200517220049238"</f>
        <v>239420200517220049238</v>
      </c>
      <c r="C187" s="7" t="s">
        <v>19</v>
      </c>
      <c r="D187" s="7" t="str">
        <f>"王经果"</f>
        <v>王经果</v>
      </c>
      <c r="E187" s="7" t="str">
        <f t="shared" si="8"/>
        <v>女</v>
      </c>
      <c r="F187" s="7" t="str">
        <f>"19940705"</f>
        <v>19940705</v>
      </c>
    </row>
    <row r="188" spans="1:6" ht="30" customHeight="1">
      <c r="A188" s="6">
        <v>186</v>
      </c>
      <c r="B188" s="7" t="str">
        <f>"239420200518083202240"</f>
        <v>239420200518083202240</v>
      </c>
      <c r="C188" s="7" t="s">
        <v>19</v>
      </c>
      <c r="D188" s="7" t="str">
        <f>"方卉"</f>
        <v>方卉</v>
      </c>
      <c r="E188" s="7" t="str">
        <f t="shared" si="8"/>
        <v>女</v>
      </c>
      <c r="F188" s="7" t="str">
        <f>"19951003"</f>
        <v>19951003</v>
      </c>
    </row>
    <row r="189" spans="1:6" ht="30" customHeight="1">
      <c r="A189" s="6">
        <v>187</v>
      </c>
      <c r="B189" s="7" t="str">
        <f>"239420200518102716244"</f>
        <v>239420200518102716244</v>
      </c>
      <c r="C189" s="7" t="s">
        <v>19</v>
      </c>
      <c r="D189" s="7" t="str">
        <f>"王贞霏"</f>
        <v>王贞霏</v>
      </c>
      <c r="E189" s="7" t="str">
        <f t="shared" si="8"/>
        <v>女</v>
      </c>
      <c r="F189" s="7" t="str">
        <f>"19911117"</f>
        <v>19911117</v>
      </c>
    </row>
    <row r="190" spans="1:6" ht="30" customHeight="1">
      <c r="A190" s="6">
        <v>188</v>
      </c>
      <c r="B190" s="7" t="str">
        <f>"239420200519104558260"</f>
        <v>239420200519104558260</v>
      </c>
      <c r="C190" s="7" t="s">
        <v>19</v>
      </c>
      <c r="D190" s="7" t="str">
        <f>"张云杈"</f>
        <v>张云杈</v>
      </c>
      <c r="E190" s="7" t="str">
        <f t="shared" si="8"/>
        <v>女</v>
      </c>
      <c r="F190" s="7" t="str">
        <f>"19951029"</f>
        <v>19951029</v>
      </c>
    </row>
    <row r="191" spans="1:6" ht="30" customHeight="1">
      <c r="A191" s="6">
        <v>189</v>
      </c>
      <c r="B191" s="7" t="str">
        <f>"239420200519181655264"</f>
        <v>239420200519181655264</v>
      </c>
      <c r="C191" s="7" t="s">
        <v>19</v>
      </c>
      <c r="D191" s="7" t="str">
        <f>"曾庆瑶"</f>
        <v>曾庆瑶</v>
      </c>
      <c r="E191" s="7" t="str">
        <f t="shared" si="8"/>
        <v>女</v>
      </c>
      <c r="F191" s="7" t="str">
        <f>"19980225"</f>
        <v>19980225</v>
      </c>
    </row>
    <row r="192" spans="1:6" ht="30" customHeight="1">
      <c r="A192" s="6">
        <v>190</v>
      </c>
      <c r="B192" s="7" t="str">
        <f>"239420200519224155265"</f>
        <v>239420200519224155265</v>
      </c>
      <c r="C192" s="7" t="s">
        <v>19</v>
      </c>
      <c r="D192" s="7" t="str">
        <f>"黄念"</f>
        <v>黄念</v>
      </c>
      <c r="E192" s="7" t="str">
        <f t="shared" si="8"/>
        <v>女</v>
      </c>
      <c r="F192" s="7" t="str">
        <f>"19921002"</f>
        <v>19921002</v>
      </c>
    </row>
    <row r="193" spans="1:6" ht="30" customHeight="1">
      <c r="A193" s="6">
        <v>191</v>
      </c>
      <c r="B193" s="7" t="str">
        <f>"239420200520093459269"</f>
        <v>239420200520093459269</v>
      </c>
      <c r="C193" s="7" t="s">
        <v>19</v>
      </c>
      <c r="D193" s="7" t="str">
        <f>"谭焕梅"</f>
        <v>谭焕梅</v>
      </c>
      <c r="E193" s="7" t="str">
        <f t="shared" si="8"/>
        <v>女</v>
      </c>
      <c r="F193" s="7" t="str">
        <f>"19980109"</f>
        <v>19980109</v>
      </c>
    </row>
    <row r="194" spans="1:6" ht="30" customHeight="1">
      <c r="A194" s="6">
        <v>192</v>
      </c>
      <c r="B194" s="7" t="str">
        <f>"239420200521125719280"</f>
        <v>239420200521125719280</v>
      </c>
      <c r="C194" s="7" t="s">
        <v>19</v>
      </c>
      <c r="D194" s="7" t="str">
        <f>"吴淑燕"</f>
        <v>吴淑燕</v>
      </c>
      <c r="E194" s="7" t="str">
        <f t="shared" si="8"/>
        <v>女</v>
      </c>
      <c r="F194" s="7" t="str">
        <f>"19910710"</f>
        <v>19910710</v>
      </c>
    </row>
    <row r="195" spans="1:6" ht="30" customHeight="1">
      <c r="A195" s="6">
        <v>193</v>
      </c>
      <c r="B195" s="7" t="str">
        <f>"239420200522155522329"</f>
        <v>239420200522155522329</v>
      </c>
      <c r="C195" s="7" t="s">
        <v>19</v>
      </c>
      <c r="D195" s="7" t="str">
        <f>"云巾凡"</f>
        <v>云巾凡</v>
      </c>
      <c r="E195" s="7" t="str">
        <f t="shared" si="8"/>
        <v>女</v>
      </c>
      <c r="F195" s="7" t="str">
        <f>"19970419"</f>
        <v>19970419</v>
      </c>
    </row>
    <row r="196" spans="1:6" ht="30" customHeight="1">
      <c r="A196" s="6">
        <v>194</v>
      </c>
      <c r="B196" s="7" t="str">
        <f>"239420200522184021335"</f>
        <v>239420200522184021335</v>
      </c>
      <c r="C196" s="7" t="s">
        <v>19</v>
      </c>
      <c r="D196" s="7" t="str">
        <f>"郑义冲"</f>
        <v>郑义冲</v>
      </c>
      <c r="E196" s="7" t="str">
        <f>"男"</f>
        <v>男</v>
      </c>
      <c r="F196" s="7" t="str">
        <f>"19940205"</f>
        <v>19940205</v>
      </c>
    </row>
    <row r="197" spans="1:6" ht="30" customHeight="1">
      <c r="A197" s="6">
        <v>195</v>
      </c>
      <c r="B197" s="7" t="str">
        <f>"239420200522190038342"</f>
        <v>239420200522190038342</v>
      </c>
      <c r="C197" s="7" t="s">
        <v>19</v>
      </c>
      <c r="D197" s="7" t="str">
        <f>"李意"</f>
        <v>李意</v>
      </c>
      <c r="E197" s="7" t="str">
        <f aca="true" t="shared" si="9" ref="E197:E204">"女"</f>
        <v>女</v>
      </c>
      <c r="F197" s="7" t="str">
        <f>"19970315"</f>
        <v>19970315</v>
      </c>
    </row>
    <row r="198" spans="1:6" ht="30" customHeight="1">
      <c r="A198" s="6">
        <v>196</v>
      </c>
      <c r="B198" s="7" t="str">
        <f>"239420200522190613343"</f>
        <v>239420200522190613343</v>
      </c>
      <c r="C198" s="7" t="s">
        <v>19</v>
      </c>
      <c r="D198" s="7" t="str">
        <f>"郝雨飞"</f>
        <v>郝雨飞</v>
      </c>
      <c r="E198" s="7" t="str">
        <f t="shared" si="9"/>
        <v>女</v>
      </c>
      <c r="F198" s="7" t="str">
        <f>"19941029"</f>
        <v>19941029</v>
      </c>
    </row>
    <row r="199" spans="1:6" ht="30" customHeight="1">
      <c r="A199" s="6">
        <v>197</v>
      </c>
      <c r="B199" s="7" t="str">
        <f>"239420200522191811347"</f>
        <v>239420200522191811347</v>
      </c>
      <c r="C199" s="7" t="s">
        <v>19</v>
      </c>
      <c r="D199" s="7" t="str">
        <f>"唐丽葵"</f>
        <v>唐丽葵</v>
      </c>
      <c r="E199" s="7" t="str">
        <f t="shared" si="9"/>
        <v>女</v>
      </c>
      <c r="F199" s="7" t="str">
        <f>"19950509"</f>
        <v>19950509</v>
      </c>
    </row>
    <row r="200" spans="1:6" ht="30" customHeight="1">
      <c r="A200" s="6">
        <v>198</v>
      </c>
      <c r="B200" s="7" t="str">
        <f>"239420200522212905357"</f>
        <v>239420200522212905357</v>
      </c>
      <c r="C200" s="7" t="s">
        <v>19</v>
      </c>
      <c r="D200" s="7" t="str">
        <f>"纳倩"</f>
        <v>纳倩</v>
      </c>
      <c r="E200" s="7" t="str">
        <f t="shared" si="9"/>
        <v>女</v>
      </c>
      <c r="F200" s="7" t="str">
        <f>"19930304"</f>
        <v>19930304</v>
      </c>
    </row>
    <row r="201" spans="1:6" ht="30" customHeight="1">
      <c r="A201" s="6">
        <v>199</v>
      </c>
      <c r="B201" s="7" t="str">
        <f>"239420200522221110361"</f>
        <v>239420200522221110361</v>
      </c>
      <c r="C201" s="7" t="s">
        <v>19</v>
      </c>
      <c r="D201" s="7" t="str">
        <f>"陈巨媚"</f>
        <v>陈巨媚</v>
      </c>
      <c r="E201" s="7" t="str">
        <f t="shared" si="9"/>
        <v>女</v>
      </c>
      <c r="F201" s="7" t="str">
        <f>"19960501"</f>
        <v>19960501</v>
      </c>
    </row>
    <row r="202" spans="1:6" ht="30" customHeight="1">
      <c r="A202" s="6">
        <v>200</v>
      </c>
      <c r="B202" s="7" t="str">
        <f>"239420200522225900365"</f>
        <v>239420200522225900365</v>
      </c>
      <c r="C202" s="7" t="s">
        <v>19</v>
      </c>
      <c r="D202" s="7" t="str">
        <f>"韩佳丽"</f>
        <v>韩佳丽</v>
      </c>
      <c r="E202" s="7" t="str">
        <f t="shared" si="9"/>
        <v>女</v>
      </c>
      <c r="F202" s="7" t="str">
        <f>"19951027"</f>
        <v>19951027</v>
      </c>
    </row>
    <row r="203" spans="1:6" ht="30" customHeight="1">
      <c r="A203" s="6">
        <v>201</v>
      </c>
      <c r="B203" s="7" t="str">
        <f>"239420200522233954368"</f>
        <v>239420200522233954368</v>
      </c>
      <c r="C203" s="7" t="s">
        <v>19</v>
      </c>
      <c r="D203" s="7" t="str">
        <f>"张迪"</f>
        <v>张迪</v>
      </c>
      <c r="E203" s="7" t="str">
        <f t="shared" si="9"/>
        <v>女</v>
      </c>
      <c r="F203" s="7" t="str">
        <f>"19960704"</f>
        <v>19960704</v>
      </c>
    </row>
    <row r="204" spans="1:6" ht="30" customHeight="1">
      <c r="A204" s="6">
        <v>202</v>
      </c>
      <c r="B204" s="7" t="str">
        <f>"239420200523191602384"</f>
        <v>239420200523191602384</v>
      </c>
      <c r="C204" s="7" t="s">
        <v>19</v>
      </c>
      <c r="D204" s="7" t="str">
        <f>"杨双"</f>
        <v>杨双</v>
      </c>
      <c r="E204" s="7" t="str">
        <f t="shared" si="9"/>
        <v>女</v>
      </c>
      <c r="F204" s="7" t="str">
        <f>"19940525"</f>
        <v>19940525</v>
      </c>
    </row>
    <row r="205" spans="1:6" ht="30" customHeight="1">
      <c r="A205" s="6">
        <v>203</v>
      </c>
      <c r="B205" s="7" t="str">
        <f>"239420200524151239396"</f>
        <v>239420200524151239396</v>
      </c>
      <c r="C205" s="7" t="s">
        <v>19</v>
      </c>
      <c r="D205" s="7" t="str">
        <f>"郭健雄"</f>
        <v>郭健雄</v>
      </c>
      <c r="E205" s="7" t="str">
        <f>"男"</f>
        <v>男</v>
      </c>
      <c r="F205" s="7" t="str">
        <f>"19960519"</f>
        <v>19960519</v>
      </c>
    </row>
    <row r="206" spans="1:6" ht="30" customHeight="1">
      <c r="A206" s="6">
        <v>204</v>
      </c>
      <c r="B206" s="7" t="str">
        <f>"239420200524161036398"</f>
        <v>239420200524161036398</v>
      </c>
      <c r="C206" s="7" t="s">
        <v>19</v>
      </c>
      <c r="D206" s="7" t="str">
        <f>"李丹丹"</f>
        <v>李丹丹</v>
      </c>
      <c r="E206" s="7" t="str">
        <f>"女"</f>
        <v>女</v>
      </c>
      <c r="F206" s="7" t="str">
        <f>"19960618"</f>
        <v>19960618</v>
      </c>
    </row>
    <row r="207" spans="1:6" ht="30" customHeight="1">
      <c r="A207" s="6">
        <v>205</v>
      </c>
      <c r="B207" s="7" t="str">
        <f>"239420200525100148407"</f>
        <v>239420200525100148407</v>
      </c>
      <c r="C207" s="7" t="s">
        <v>19</v>
      </c>
      <c r="D207" s="7" t="str">
        <f>"钟丹萍"</f>
        <v>钟丹萍</v>
      </c>
      <c r="E207" s="7" t="str">
        <f>"女"</f>
        <v>女</v>
      </c>
      <c r="F207" s="7" t="str">
        <f>"19960406"</f>
        <v>19960406</v>
      </c>
    </row>
    <row r="208" spans="1:6" ht="30" customHeight="1">
      <c r="A208" s="6">
        <v>206</v>
      </c>
      <c r="B208" s="7" t="str">
        <f>"239420200525110237410"</f>
        <v>239420200525110237410</v>
      </c>
      <c r="C208" s="7" t="s">
        <v>19</v>
      </c>
      <c r="D208" s="7" t="str">
        <f>"李阳柳"</f>
        <v>李阳柳</v>
      </c>
      <c r="E208" s="7" t="str">
        <f>"女"</f>
        <v>女</v>
      </c>
      <c r="F208" s="7" t="str">
        <f>"19941108"</f>
        <v>19941108</v>
      </c>
    </row>
    <row r="209" spans="1:6" ht="30" customHeight="1">
      <c r="A209" s="6">
        <v>207</v>
      </c>
      <c r="B209" s="7" t="str">
        <f>"239420200525115455411"</f>
        <v>239420200525115455411</v>
      </c>
      <c r="C209" s="7" t="s">
        <v>19</v>
      </c>
      <c r="D209" s="7" t="str">
        <f>"黎娇丽"</f>
        <v>黎娇丽</v>
      </c>
      <c r="E209" s="7" t="str">
        <f>"女"</f>
        <v>女</v>
      </c>
      <c r="F209" s="7" t="str">
        <f>"19951015"</f>
        <v>19951015</v>
      </c>
    </row>
    <row r="210" spans="1:6" ht="30" customHeight="1">
      <c r="A210" s="6">
        <v>208</v>
      </c>
      <c r="B210" s="7" t="str">
        <f>"239420200525140331414"</f>
        <v>239420200525140331414</v>
      </c>
      <c r="C210" s="7" t="s">
        <v>19</v>
      </c>
      <c r="D210" s="7" t="str">
        <f>"李思童"</f>
        <v>李思童</v>
      </c>
      <c r="E210" s="7" t="str">
        <f>"女"</f>
        <v>女</v>
      </c>
      <c r="F210" s="7" t="str">
        <f>"19971021"</f>
        <v>19971021</v>
      </c>
    </row>
    <row r="211" spans="1:6" ht="30" customHeight="1">
      <c r="A211" s="6">
        <v>209</v>
      </c>
      <c r="B211" s="7" t="str">
        <f>"239420200525151821415"</f>
        <v>239420200525151821415</v>
      </c>
      <c r="C211" s="7" t="s">
        <v>19</v>
      </c>
      <c r="D211" s="7" t="str">
        <f>"符步科"</f>
        <v>符步科</v>
      </c>
      <c r="E211" s="7" t="str">
        <f>"男"</f>
        <v>男</v>
      </c>
      <c r="F211" s="7" t="str">
        <f>"19951103"</f>
        <v>19951103</v>
      </c>
    </row>
    <row r="212" spans="1:6" ht="30" customHeight="1">
      <c r="A212" s="6">
        <v>210</v>
      </c>
      <c r="B212" s="7" t="str">
        <f>"239420200526162535438"</f>
        <v>239420200526162535438</v>
      </c>
      <c r="C212" s="7" t="s">
        <v>19</v>
      </c>
      <c r="D212" s="7" t="str">
        <f>"汪亚尾"</f>
        <v>汪亚尾</v>
      </c>
      <c r="E212" s="7" t="str">
        <f aca="true" t="shared" si="10" ref="E212:E244">"女"</f>
        <v>女</v>
      </c>
      <c r="F212" s="7" t="str">
        <f>"19940812"</f>
        <v>19940812</v>
      </c>
    </row>
    <row r="213" spans="1:6" ht="30" customHeight="1">
      <c r="A213" s="6">
        <v>211</v>
      </c>
      <c r="B213" s="7" t="str">
        <f>"239420200526175512440"</f>
        <v>239420200526175512440</v>
      </c>
      <c r="C213" s="7" t="s">
        <v>19</v>
      </c>
      <c r="D213" s="7" t="str">
        <f>"黎培燕"</f>
        <v>黎培燕</v>
      </c>
      <c r="E213" s="7" t="str">
        <f t="shared" si="10"/>
        <v>女</v>
      </c>
      <c r="F213" s="7" t="str">
        <f>"19940519"</f>
        <v>19940519</v>
      </c>
    </row>
    <row r="214" spans="1:6" ht="30" customHeight="1">
      <c r="A214" s="6">
        <v>212</v>
      </c>
      <c r="B214" s="7" t="str">
        <f>"239420200526193730442"</f>
        <v>239420200526193730442</v>
      </c>
      <c r="C214" s="7" t="s">
        <v>19</v>
      </c>
      <c r="D214" s="7" t="str">
        <f>"陈婆花"</f>
        <v>陈婆花</v>
      </c>
      <c r="E214" s="7" t="str">
        <f t="shared" si="10"/>
        <v>女</v>
      </c>
      <c r="F214" s="7" t="str">
        <f>"19930811"</f>
        <v>19930811</v>
      </c>
    </row>
    <row r="215" spans="1:6" ht="30" customHeight="1">
      <c r="A215" s="6">
        <v>213</v>
      </c>
      <c r="B215" s="7" t="str">
        <f>"239420200526210327445"</f>
        <v>239420200526210327445</v>
      </c>
      <c r="C215" s="7" t="s">
        <v>19</v>
      </c>
      <c r="D215" s="7" t="str">
        <f>"李微玉"</f>
        <v>李微玉</v>
      </c>
      <c r="E215" s="7" t="str">
        <f t="shared" si="10"/>
        <v>女</v>
      </c>
      <c r="F215" s="7" t="str">
        <f>"19951120"</f>
        <v>19951120</v>
      </c>
    </row>
    <row r="216" spans="1:6" ht="30" customHeight="1">
      <c r="A216" s="6">
        <v>214</v>
      </c>
      <c r="B216" s="7" t="str">
        <f>"239420200527000220448"</f>
        <v>239420200527000220448</v>
      </c>
      <c r="C216" s="7" t="s">
        <v>19</v>
      </c>
      <c r="D216" s="7" t="str">
        <f>"林妹"</f>
        <v>林妹</v>
      </c>
      <c r="E216" s="7" t="str">
        <f t="shared" si="10"/>
        <v>女</v>
      </c>
      <c r="F216" s="7" t="str">
        <f>"19931120"</f>
        <v>19931120</v>
      </c>
    </row>
    <row r="217" spans="1:6" ht="30" customHeight="1">
      <c r="A217" s="6">
        <v>215</v>
      </c>
      <c r="B217" s="7" t="str">
        <f>"239420200528161833466"</f>
        <v>239420200528161833466</v>
      </c>
      <c r="C217" s="7" t="s">
        <v>19</v>
      </c>
      <c r="D217" s="7" t="str">
        <f>"王婷婷"</f>
        <v>王婷婷</v>
      </c>
      <c r="E217" s="7" t="str">
        <f t="shared" si="10"/>
        <v>女</v>
      </c>
      <c r="F217" s="7" t="str">
        <f>"19980129"</f>
        <v>19980129</v>
      </c>
    </row>
    <row r="218" spans="1:6" ht="30" customHeight="1">
      <c r="A218" s="6">
        <v>216</v>
      </c>
      <c r="B218" s="7" t="str">
        <f>"239420200528202421473"</f>
        <v>239420200528202421473</v>
      </c>
      <c r="C218" s="7" t="s">
        <v>19</v>
      </c>
      <c r="D218" s="7" t="str">
        <f>"王少芳"</f>
        <v>王少芳</v>
      </c>
      <c r="E218" s="7" t="str">
        <f t="shared" si="10"/>
        <v>女</v>
      </c>
      <c r="F218" s="7" t="str">
        <f>"19970708"</f>
        <v>19970708</v>
      </c>
    </row>
    <row r="219" spans="1:6" ht="30" customHeight="1">
      <c r="A219" s="6">
        <v>217</v>
      </c>
      <c r="B219" s="7" t="str">
        <f>"239420200529114831477"</f>
        <v>239420200529114831477</v>
      </c>
      <c r="C219" s="7" t="s">
        <v>19</v>
      </c>
      <c r="D219" s="7" t="str">
        <f>"黄秋丙"</f>
        <v>黄秋丙</v>
      </c>
      <c r="E219" s="7" t="str">
        <f t="shared" si="10"/>
        <v>女</v>
      </c>
      <c r="F219" s="7" t="str">
        <f>"19830327"</f>
        <v>19830327</v>
      </c>
    </row>
    <row r="220" spans="1:6" ht="30" customHeight="1">
      <c r="A220" s="6">
        <v>218</v>
      </c>
      <c r="B220" s="7" t="str">
        <f>"239420200529123626478"</f>
        <v>239420200529123626478</v>
      </c>
      <c r="C220" s="7" t="s">
        <v>19</v>
      </c>
      <c r="D220" s="7" t="str">
        <f>"何凤尾"</f>
        <v>何凤尾</v>
      </c>
      <c r="E220" s="7" t="str">
        <f t="shared" si="10"/>
        <v>女</v>
      </c>
      <c r="F220" s="7" t="str">
        <f>"19930805"</f>
        <v>19930805</v>
      </c>
    </row>
    <row r="221" spans="1:6" ht="30" customHeight="1">
      <c r="A221" s="6">
        <v>219</v>
      </c>
      <c r="B221" s="7" t="str">
        <f>"239420200529174517481"</f>
        <v>239420200529174517481</v>
      </c>
      <c r="C221" s="7" t="s">
        <v>19</v>
      </c>
      <c r="D221" s="7" t="str">
        <f>"王家珠"</f>
        <v>王家珠</v>
      </c>
      <c r="E221" s="7" t="str">
        <f t="shared" si="10"/>
        <v>女</v>
      </c>
      <c r="F221" s="7" t="str">
        <f>"19891220"</f>
        <v>19891220</v>
      </c>
    </row>
    <row r="222" spans="1:6" ht="30" customHeight="1">
      <c r="A222" s="6">
        <v>220</v>
      </c>
      <c r="B222" s="7" t="str">
        <f>"239420200529233334484"</f>
        <v>239420200529233334484</v>
      </c>
      <c r="C222" s="7" t="s">
        <v>19</v>
      </c>
      <c r="D222" s="7" t="str">
        <f>"李韵利"</f>
        <v>李韵利</v>
      </c>
      <c r="E222" s="7" t="str">
        <f t="shared" si="10"/>
        <v>女</v>
      </c>
      <c r="F222" s="7" t="str">
        <f>"19920228"</f>
        <v>19920228</v>
      </c>
    </row>
    <row r="223" spans="1:6" ht="30" customHeight="1">
      <c r="A223" s="6">
        <v>221</v>
      </c>
      <c r="B223" s="7" t="str">
        <f>"239420200530165410490"</f>
        <v>239420200530165410490</v>
      </c>
      <c r="C223" s="7" t="s">
        <v>19</v>
      </c>
      <c r="D223" s="7" t="str">
        <f>"何祥虹"</f>
        <v>何祥虹</v>
      </c>
      <c r="E223" s="7" t="str">
        <f t="shared" si="10"/>
        <v>女</v>
      </c>
      <c r="F223" s="7" t="str">
        <f>"19961130"</f>
        <v>19961130</v>
      </c>
    </row>
    <row r="224" spans="1:6" ht="30" customHeight="1">
      <c r="A224" s="6">
        <v>222</v>
      </c>
      <c r="B224" s="7" t="str">
        <f>"239420200601142026516"</f>
        <v>239420200601142026516</v>
      </c>
      <c r="C224" s="7" t="s">
        <v>19</v>
      </c>
      <c r="D224" s="7" t="str">
        <f>"王迪"</f>
        <v>王迪</v>
      </c>
      <c r="E224" s="7" t="str">
        <f t="shared" si="10"/>
        <v>女</v>
      </c>
      <c r="F224" s="7" t="str">
        <f>"19970523"</f>
        <v>19970523</v>
      </c>
    </row>
    <row r="225" spans="1:6" ht="30" customHeight="1">
      <c r="A225" s="6">
        <v>223</v>
      </c>
      <c r="B225" s="7" t="str">
        <f>"239420200601153118518"</f>
        <v>239420200601153118518</v>
      </c>
      <c r="C225" s="7" t="s">
        <v>19</v>
      </c>
      <c r="D225" s="7" t="str">
        <f>"施石岸"</f>
        <v>施石岸</v>
      </c>
      <c r="E225" s="7" t="str">
        <f t="shared" si="10"/>
        <v>女</v>
      </c>
      <c r="F225" s="7" t="str">
        <f>"19950105"</f>
        <v>19950105</v>
      </c>
    </row>
    <row r="226" spans="1:6" ht="30" customHeight="1">
      <c r="A226" s="6">
        <v>224</v>
      </c>
      <c r="B226" s="7" t="str">
        <f>"239420200601222042524"</f>
        <v>239420200601222042524</v>
      </c>
      <c r="C226" s="7" t="s">
        <v>19</v>
      </c>
      <c r="D226" s="7" t="str">
        <f>"曾带坤"</f>
        <v>曾带坤</v>
      </c>
      <c r="E226" s="7" t="str">
        <f t="shared" si="10"/>
        <v>女</v>
      </c>
      <c r="F226" s="7" t="str">
        <f>"19940423"</f>
        <v>19940423</v>
      </c>
    </row>
    <row r="227" spans="1:6" ht="30" customHeight="1">
      <c r="A227" s="6">
        <v>225</v>
      </c>
      <c r="B227" s="7" t="str">
        <f>"239420200602185958529"</f>
        <v>239420200602185958529</v>
      </c>
      <c r="C227" s="7" t="s">
        <v>19</v>
      </c>
      <c r="D227" s="7" t="str">
        <f>"伍桂桦"</f>
        <v>伍桂桦</v>
      </c>
      <c r="E227" s="7" t="str">
        <f t="shared" si="10"/>
        <v>女</v>
      </c>
      <c r="F227" s="7" t="str">
        <f>"19940307"</f>
        <v>19940307</v>
      </c>
    </row>
    <row r="228" spans="1:6" ht="30" customHeight="1">
      <c r="A228" s="6">
        <v>226</v>
      </c>
      <c r="B228" s="7" t="str">
        <f>"239420200602222850531"</f>
        <v>239420200602222850531</v>
      </c>
      <c r="C228" s="7" t="s">
        <v>19</v>
      </c>
      <c r="D228" s="7" t="str">
        <f>"卓春勤"</f>
        <v>卓春勤</v>
      </c>
      <c r="E228" s="7" t="str">
        <f t="shared" si="10"/>
        <v>女</v>
      </c>
      <c r="F228" s="7" t="str">
        <f>"19850611"</f>
        <v>19850611</v>
      </c>
    </row>
    <row r="229" spans="1:6" ht="30" customHeight="1">
      <c r="A229" s="6">
        <v>227</v>
      </c>
      <c r="B229" s="7" t="str">
        <f>"239420200603131257536"</f>
        <v>239420200603131257536</v>
      </c>
      <c r="C229" s="7" t="s">
        <v>19</v>
      </c>
      <c r="D229" s="7" t="str">
        <f>"符金花"</f>
        <v>符金花</v>
      </c>
      <c r="E229" s="7" t="str">
        <f t="shared" si="10"/>
        <v>女</v>
      </c>
      <c r="F229" s="7" t="str">
        <f>"19950805"</f>
        <v>19950805</v>
      </c>
    </row>
    <row r="230" spans="1:6" ht="30" customHeight="1">
      <c r="A230" s="6">
        <v>228</v>
      </c>
      <c r="B230" s="7" t="str">
        <f>"239420200605161744548"</f>
        <v>239420200605161744548</v>
      </c>
      <c r="C230" s="7" t="s">
        <v>19</v>
      </c>
      <c r="D230" s="7" t="str">
        <f>"张欣"</f>
        <v>张欣</v>
      </c>
      <c r="E230" s="7" t="str">
        <f t="shared" si="10"/>
        <v>女</v>
      </c>
      <c r="F230" s="7" t="str">
        <f>"19960710"</f>
        <v>19960710</v>
      </c>
    </row>
    <row r="231" spans="1:6" ht="30" customHeight="1">
      <c r="A231" s="6">
        <v>229</v>
      </c>
      <c r="B231" s="7" t="str">
        <f>"239420200606192647555"</f>
        <v>239420200606192647555</v>
      </c>
      <c r="C231" s="7" t="s">
        <v>19</v>
      </c>
      <c r="D231" s="7" t="str">
        <f>"林妹妹"</f>
        <v>林妹妹</v>
      </c>
      <c r="E231" s="7" t="str">
        <f t="shared" si="10"/>
        <v>女</v>
      </c>
      <c r="F231" s="7" t="str">
        <f>"19970118"</f>
        <v>19970118</v>
      </c>
    </row>
    <row r="232" spans="1:6" ht="30" customHeight="1">
      <c r="A232" s="6">
        <v>230</v>
      </c>
      <c r="B232" s="7" t="str">
        <f>"239420200607214912564"</f>
        <v>239420200607214912564</v>
      </c>
      <c r="C232" s="7" t="s">
        <v>19</v>
      </c>
      <c r="D232" s="7" t="str">
        <f>"曾二香"</f>
        <v>曾二香</v>
      </c>
      <c r="E232" s="7" t="str">
        <f t="shared" si="10"/>
        <v>女</v>
      </c>
      <c r="F232" s="7" t="str">
        <f>"19970316"</f>
        <v>19970316</v>
      </c>
    </row>
    <row r="233" spans="1:6" ht="30" customHeight="1">
      <c r="A233" s="6">
        <v>231</v>
      </c>
      <c r="B233" s="7" t="str">
        <f>"239420200608163840572"</f>
        <v>239420200608163840572</v>
      </c>
      <c r="C233" s="7" t="s">
        <v>19</v>
      </c>
      <c r="D233" s="7" t="str">
        <f>"辛雪佳"</f>
        <v>辛雪佳</v>
      </c>
      <c r="E233" s="7" t="str">
        <f t="shared" si="10"/>
        <v>女</v>
      </c>
      <c r="F233" s="7" t="str">
        <f>"19970315"</f>
        <v>19970315</v>
      </c>
    </row>
    <row r="234" spans="1:6" ht="30" customHeight="1">
      <c r="A234" s="6">
        <v>232</v>
      </c>
      <c r="B234" s="7" t="str">
        <f>"239420200610171422591"</f>
        <v>239420200610171422591</v>
      </c>
      <c r="C234" s="7" t="s">
        <v>19</v>
      </c>
      <c r="D234" s="7" t="str">
        <f>"侯世星"</f>
        <v>侯世星</v>
      </c>
      <c r="E234" s="7" t="str">
        <f t="shared" si="10"/>
        <v>女</v>
      </c>
      <c r="F234" s="7" t="str">
        <f>"19960110"</f>
        <v>19960110</v>
      </c>
    </row>
    <row r="235" spans="1:6" ht="30" customHeight="1">
      <c r="A235" s="6">
        <v>233</v>
      </c>
      <c r="B235" s="7" t="str">
        <f>"239420200613161517607"</f>
        <v>239420200613161517607</v>
      </c>
      <c r="C235" s="7" t="s">
        <v>19</v>
      </c>
      <c r="D235" s="7" t="str">
        <f>"杨万钦"</f>
        <v>杨万钦</v>
      </c>
      <c r="E235" s="7" t="str">
        <f t="shared" si="10"/>
        <v>女</v>
      </c>
      <c r="F235" s="7" t="str">
        <f>"19960604"</f>
        <v>19960604</v>
      </c>
    </row>
    <row r="236" spans="1:6" ht="30" customHeight="1">
      <c r="A236" s="6">
        <v>234</v>
      </c>
      <c r="B236" s="7" t="str">
        <f>"239420200614115126621"</f>
        <v>239420200614115126621</v>
      </c>
      <c r="C236" s="7" t="s">
        <v>19</v>
      </c>
      <c r="D236" s="7" t="str">
        <f>"黄少媛"</f>
        <v>黄少媛</v>
      </c>
      <c r="E236" s="7" t="str">
        <f t="shared" si="10"/>
        <v>女</v>
      </c>
      <c r="F236" s="7" t="str">
        <f>"19960607"</f>
        <v>19960607</v>
      </c>
    </row>
    <row r="237" spans="1:6" ht="30" customHeight="1">
      <c r="A237" s="6">
        <v>235</v>
      </c>
      <c r="B237" s="7" t="str">
        <f>"239420200614185331632"</f>
        <v>239420200614185331632</v>
      </c>
      <c r="C237" s="7" t="s">
        <v>19</v>
      </c>
      <c r="D237" s="7" t="str">
        <f>"栗洋"</f>
        <v>栗洋</v>
      </c>
      <c r="E237" s="7" t="str">
        <f t="shared" si="10"/>
        <v>女</v>
      </c>
      <c r="F237" s="7" t="str">
        <f>"19950731"</f>
        <v>19950731</v>
      </c>
    </row>
    <row r="238" spans="1:6" ht="30" customHeight="1">
      <c r="A238" s="6">
        <v>236</v>
      </c>
      <c r="B238" s="7" t="str">
        <f>"239420200614193901638"</f>
        <v>239420200614193901638</v>
      </c>
      <c r="C238" s="7" t="s">
        <v>19</v>
      </c>
      <c r="D238" s="7" t="str">
        <f>"邓官花"</f>
        <v>邓官花</v>
      </c>
      <c r="E238" s="7" t="str">
        <f t="shared" si="10"/>
        <v>女</v>
      </c>
      <c r="F238" s="7" t="str">
        <f>"19950303"</f>
        <v>19950303</v>
      </c>
    </row>
    <row r="239" spans="1:6" ht="30" customHeight="1">
      <c r="A239" s="6">
        <v>237</v>
      </c>
      <c r="B239" s="7" t="str">
        <f>"239420200614211425650"</f>
        <v>239420200614211425650</v>
      </c>
      <c r="C239" s="7" t="s">
        <v>19</v>
      </c>
      <c r="D239" s="7" t="str">
        <f>"陈雪芳"</f>
        <v>陈雪芳</v>
      </c>
      <c r="E239" s="7" t="str">
        <f t="shared" si="10"/>
        <v>女</v>
      </c>
      <c r="F239" s="7" t="str">
        <f>"19961008"</f>
        <v>19961008</v>
      </c>
    </row>
    <row r="240" spans="1:6" ht="30" customHeight="1">
      <c r="A240" s="6">
        <v>238</v>
      </c>
      <c r="B240" s="7" t="str">
        <f>"239420200614224142662"</f>
        <v>239420200614224142662</v>
      </c>
      <c r="C240" s="7" t="s">
        <v>19</v>
      </c>
      <c r="D240" s="7" t="str">
        <f>"陈亚妹"</f>
        <v>陈亚妹</v>
      </c>
      <c r="E240" s="7" t="str">
        <f t="shared" si="10"/>
        <v>女</v>
      </c>
      <c r="F240" s="7" t="str">
        <f>"19971117"</f>
        <v>19971117</v>
      </c>
    </row>
    <row r="241" spans="1:6" ht="30" customHeight="1">
      <c r="A241" s="6">
        <v>239</v>
      </c>
      <c r="B241" s="7" t="str">
        <f>"239420200615003139665"</f>
        <v>239420200615003139665</v>
      </c>
      <c r="C241" s="7" t="s">
        <v>19</v>
      </c>
      <c r="D241" s="7" t="str">
        <f>"符庆日"</f>
        <v>符庆日</v>
      </c>
      <c r="E241" s="7" t="str">
        <f t="shared" si="10"/>
        <v>女</v>
      </c>
      <c r="F241" s="7" t="str">
        <f>"19931113"</f>
        <v>19931113</v>
      </c>
    </row>
    <row r="242" spans="1:6" ht="30" customHeight="1">
      <c r="A242" s="6">
        <v>240</v>
      </c>
      <c r="B242" s="7" t="str">
        <f>"239420200615101235682"</f>
        <v>239420200615101235682</v>
      </c>
      <c r="C242" s="7" t="s">
        <v>19</v>
      </c>
      <c r="D242" s="7" t="str">
        <f>"江玮玮"</f>
        <v>江玮玮</v>
      </c>
      <c r="E242" s="7" t="str">
        <f t="shared" si="10"/>
        <v>女</v>
      </c>
      <c r="F242" s="7" t="str">
        <f>"19910307"</f>
        <v>19910307</v>
      </c>
    </row>
    <row r="243" spans="1:6" ht="30" customHeight="1">
      <c r="A243" s="6">
        <v>241</v>
      </c>
      <c r="B243" s="7" t="str">
        <f>"239420200615141519707"</f>
        <v>239420200615141519707</v>
      </c>
      <c r="C243" s="7" t="s">
        <v>19</v>
      </c>
      <c r="D243" s="7" t="str">
        <f>"李容容"</f>
        <v>李容容</v>
      </c>
      <c r="E243" s="7" t="str">
        <f t="shared" si="10"/>
        <v>女</v>
      </c>
      <c r="F243" s="7" t="str">
        <f>"19931009"</f>
        <v>19931009</v>
      </c>
    </row>
    <row r="244" spans="1:6" ht="30" customHeight="1">
      <c r="A244" s="6">
        <v>242</v>
      </c>
      <c r="B244" s="7" t="str">
        <f>"239420200615163142725"</f>
        <v>239420200615163142725</v>
      </c>
      <c r="C244" s="7" t="s">
        <v>19</v>
      </c>
      <c r="D244" s="7" t="str">
        <f>"吴翠"</f>
        <v>吴翠</v>
      </c>
      <c r="E244" s="7" t="str">
        <f t="shared" si="10"/>
        <v>女</v>
      </c>
      <c r="F244" s="7" t="str">
        <f>"19950104"</f>
        <v>19950104</v>
      </c>
    </row>
  </sheetData>
  <sheetProtection/>
  <autoFilter ref="A2:F244"/>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2020-06-29T01:54:13Z</dcterms:created>
  <dcterms:modified xsi:type="dcterms:W3CDTF">2020-06-29T03:06:45Z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